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p\Downloads\portal novo\"/>
    </mc:Choice>
  </mc:AlternateContent>
  <xr:revisionPtr revIDLastSave="0" documentId="8_{24E96EA2-2DE7-451A-8393-44ECCA5A4A1E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Painel MARÇO 25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6" i="10" l="1"/>
  <c r="N35" i="10"/>
  <c r="N34" i="10"/>
  <c r="N33" i="10"/>
  <c r="N32" i="10"/>
  <c r="N31" i="10"/>
  <c r="N30" i="10"/>
  <c r="N29" i="10"/>
  <c r="N28" i="10"/>
  <c r="N27" i="10"/>
  <c r="N26" i="10"/>
  <c r="N25" i="10"/>
  <c r="N20" i="10"/>
  <c r="N19" i="10"/>
  <c r="N18" i="10"/>
  <c r="N17" i="10"/>
  <c r="N16" i="10"/>
  <c r="N15" i="10"/>
  <c r="I163" i="10" l="1"/>
  <c r="F161" i="10"/>
  <c r="L107" i="10"/>
  <c r="I108" i="10"/>
  <c r="I109" i="10"/>
  <c r="I161" i="10" s="1"/>
  <c r="I110" i="10"/>
  <c r="I162" i="10" s="1"/>
  <c r="I111" i="10"/>
  <c r="I112" i="10"/>
  <c r="I107" i="10"/>
  <c r="H35" i="10"/>
  <c r="H110" i="10" s="1"/>
  <c r="H162" i="10" s="1"/>
  <c r="H34" i="10"/>
  <c r="H109" i="10" s="1"/>
  <c r="H161" i="10" s="1"/>
  <c r="H33" i="10"/>
  <c r="H108" i="10" s="1"/>
  <c r="H32" i="10"/>
  <c r="H107" i="10" s="1"/>
  <c r="H31" i="10"/>
  <c r="H30" i="10"/>
  <c r="H29" i="10"/>
  <c r="H28" i="10"/>
  <c r="H27" i="10"/>
  <c r="H26" i="10"/>
  <c r="G108" i="10"/>
  <c r="G109" i="10"/>
  <c r="G161" i="10" s="1"/>
  <c r="G110" i="10"/>
  <c r="G162" i="10" s="1"/>
  <c r="F91" i="10"/>
  <c r="F92" i="10"/>
  <c r="E36" i="10"/>
  <c r="E111" i="10" s="1"/>
  <c r="E163" i="10" s="1"/>
  <c r="E35" i="10"/>
  <c r="E110" i="10" s="1"/>
  <c r="E162" i="10" s="1"/>
  <c r="E34" i="10"/>
  <c r="E109" i="10" s="1"/>
  <c r="E161" i="10" s="1"/>
  <c r="E33" i="10"/>
  <c r="E108" i="10" s="1"/>
  <c r="E32" i="10"/>
  <c r="E107" i="10" s="1"/>
  <c r="E31" i="10"/>
  <c r="E30" i="10"/>
  <c r="E29" i="10"/>
  <c r="E28" i="10"/>
  <c r="E27" i="10"/>
  <c r="E26" i="10"/>
  <c r="D36" i="10"/>
  <c r="D111" i="10" s="1"/>
  <c r="D163" i="10" s="1"/>
  <c r="D35" i="10"/>
  <c r="D110" i="10" s="1"/>
  <c r="D162" i="10" s="1"/>
  <c r="D34" i="10"/>
  <c r="D109" i="10" s="1"/>
  <c r="D161" i="10" s="1"/>
  <c r="D33" i="10"/>
  <c r="D108" i="10" s="1"/>
  <c r="D32" i="10"/>
  <c r="D107" i="10" s="1"/>
  <c r="D31" i="10"/>
  <c r="D30" i="10"/>
  <c r="D29" i="10"/>
  <c r="D28" i="10"/>
  <c r="M111" i="10"/>
  <c r="M163" i="10" s="1"/>
  <c r="L111" i="10"/>
  <c r="L163" i="10" s="1"/>
  <c r="F111" i="10"/>
  <c r="F163" i="10" s="1"/>
  <c r="C111" i="10"/>
  <c r="C163" i="10" s="1"/>
  <c r="B111" i="10"/>
  <c r="B163" i="10" s="1"/>
  <c r="M110" i="10"/>
  <c r="M162" i="10" s="1"/>
  <c r="L110" i="10"/>
  <c r="L162" i="10" s="1"/>
  <c r="F110" i="10"/>
  <c r="F162" i="10" s="1"/>
  <c r="C110" i="10"/>
  <c r="C162" i="10" s="1"/>
  <c r="B110" i="10"/>
  <c r="B162" i="10" s="1"/>
  <c r="M109" i="10"/>
  <c r="M161" i="10" s="1"/>
  <c r="L109" i="10"/>
  <c r="L161" i="10" s="1"/>
  <c r="F109" i="10"/>
  <c r="C109" i="10"/>
  <c r="C161" i="10" s="1"/>
  <c r="B109" i="10"/>
  <c r="B161" i="10" s="1"/>
  <c r="N108" i="10"/>
  <c r="M108" i="10"/>
  <c r="L108" i="10"/>
  <c r="F108" i="10"/>
  <c r="C108" i="10"/>
  <c r="B108" i="10"/>
  <c r="M107" i="10"/>
  <c r="F107" i="10"/>
  <c r="C107" i="10"/>
  <c r="B107" i="10"/>
  <c r="J15" i="10"/>
  <c r="K15" i="10" s="1"/>
  <c r="M95" i="10"/>
  <c r="L95" i="10"/>
  <c r="I95" i="10"/>
  <c r="G95" i="10"/>
  <c r="F95" i="10"/>
  <c r="C95" i="10"/>
  <c r="B95" i="10"/>
  <c r="N94" i="10"/>
  <c r="M94" i="10"/>
  <c r="L94" i="10"/>
  <c r="I94" i="10"/>
  <c r="G94" i="10"/>
  <c r="F94" i="10"/>
  <c r="C94" i="10"/>
  <c r="B94" i="10"/>
  <c r="N93" i="10"/>
  <c r="M93" i="10"/>
  <c r="L93" i="10"/>
  <c r="I93" i="10"/>
  <c r="G93" i="10"/>
  <c r="F93" i="10"/>
  <c r="C93" i="10"/>
  <c r="B93" i="10"/>
  <c r="B155" i="10" s="1"/>
  <c r="N92" i="10"/>
  <c r="M92" i="10"/>
  <c r="L92" i="10"/>
  <c r="I92" i="10"/>
  <c r="G92" i="10"/>
  <c r="C92" i="10"/>
  <c r="B92" i="10"/>
  <c r="N91" i="10"/>
  <c r="M91" i="10"/>
  <c r="L91" i="10"/>
  <c r="I91" i="10"/>
  <c r="G91" i="10"/>
  <c r="C91" i="10"/>
  <c r="B91" i="10"/>
  <c r="N111" i="10"/>
  <c r="N163" i="10" s="1"/>
  <c r="G38" i="10"/>
  <c r="N110" i="10"/>
  <c r="N162" i="10" s="1"/>
  <c r="N109" i="10"/>
  <c r="N161" i="10" s="1"/>
  <c r="N107" i="10"/>
  <c r="N95" i="10"/>
  <c r="G111" i="10" l="1"/>
  <c r="G163" i="10" s="1"/>
  <c r="H36" i="10"/>
  <c r="H111" i="10" s="1"/>
  <c r="H163" i="10" s="1"/>
  <c r="F38" i="10"/>
  <c r="B38" i="10"/>
  <c r="J33" i="10"/>
  <c r="J108" i="10" s="1"/>
  <c r="J32" i="10"/>
  <c r="J107" i="10" l="1"/>
  <c r="K32" i="10"/>
  <c r="K107" i="10" s="1"/>
  <c r="G107" i="10"/>
  <c r="O20" i="10"/>
  <c r="G156" i="10"/>
  <c r="G157" i="10"/>
  <c r="N156" i="10"/>
  <c r="N155" i="10"/>
  <c r="E19" i="10"/>
  <c r="E94" i="10" s="1"/>
  <c r="E18" i="10"/>
  <c r="E93" i="10" s="1"/>
  <c r="E17" i="10"/>
  <c r="E92" i="10" s="1"/>
  <c r="E16" i="10"/>
  <c r="E91" i="10" s="1"/>
  <c r="E15" i="10"/>
  <c r="E14" i="10"/>
  <c r="E13" i="10"/>
  <c r="E12" i="10"/>
  <c r="E11" i="10"/>
  <c r="E10" i="10"/>
  <c r="E9" i="10"/>
  <c r="M157" i="10"/>
  <c r="L157" i="10"/>
  <c r="I157" i="10"/>
  <c r="F157" i="10"/>
  <c r="C157" i="10"/>
  <c r="B157" i="10"/>
  <c r="M156" i="10"/>
  <c r="L156" i="10"/>
  <c r="I156" i="10"/>
  <c r="F156" i="10"/>
  <c r="C156" i="10"/>
  <c r="B156" i="10"/>
  <c r="M155" i="10"/>
  <c r="L155" i="10"/>
  <c r="I155" i="10"/>
  <c r="G155" i="10"/>
  <c r="F155" i="10"/>
  <c r="C155" i="10"/>
  <c r="L21" i="10"/>
  <c r="M21" i="10"/>
  <c r="M38" i="10"/>
  <c r="L38" i="10"/>
  <c r="C38" i="10"/>
  <c r="C21" i="10"/>
  <c r="D27" i="10"/>
  <c r="D26" i="10"/>
  <c r="B21" i="10"/>
  <c r="N157" i="10" l="1"/>
  <c r="N38" i="10"/>
  <c r="N21" i="10"/>
  <c r="J20" i="10"/>
  <c r="J95" i="10" s="1"/>
  <c r="J19" i="10"/>
  <c r="J94" i="10" s="1"/>
  <c r="J18" i="10"/>
  <c r="J93" i="10" s="1"/>
  <c r="J17" i="10"/>
  <c r="J92" i="10" s="1"/>
  <c r="J16" i="10"/>
  <c r="J91" i="10" s="1"/>
  <c r="J14" i="10"/>
  <c r="J13" i="10"/>
  <c r="J12" i="10"/>
  <c r="J11" i="10"/>
  <c r="J10" i="10"/>
  <c r="J31" i="10"/>
  <c r="J30" i="10"/>
  <c r="J29" i="10"/>
  <c r="J36" i="10"/>
  <c r="J111" i="10" s="1"/>
  <c r="J163" i="10" s="1"/>
  <c r="J35" i="10"/>
  <c r="J110" i="10" s="1"/>
  <c r="J162" i="10" s="1"/>
  <c r="J34" i="10"/>
  <c r="J109" i="10" s="1"/>
  <c r="J161" i="10" s="1"/>
  <c r="J155" i="10" l="1"/>
  <c r="J156" i="10"/>
  <c r="J157" i="10"/>
  <c r="K10" i="10"/>
  <c r="K11" i="10"/>
  <c r="K29" i="10"/>
  <c r="K12" i="10"/>
  <c r="K13" i="10"/>
  <c r="K19" i="10"/>
  <c r="K94" i="10" s="1"/>
  <c r="K14" i="10"/>
  <c r="K16" i="10"/>
  <c r="K91" i="10" s="1"/>
  <c r="K17" i="10"/>
  <c r="K92" i="10" s="1"/>
  <c r="K18" i="10"/>
  <c r="K93" i="10" s="1"/>
  <c r="K20" i="10"/>
  <c r="K95" i="10" s="1"/>
  <c r="K30" i="10"/>
  <c r="K31" i="10"/>
  <c r="K34" i="10"/>
  <c r="K109" i="10" s="1"/>
  <c r="K161" i="10" s="1"/>
  <c r="K35" i="10"/>
  <c r="K110" i="10" s="1"/>
  <c r="K162" i="10" s="1"/>
  <c r="K33" i="10"/>
  <c r="K108" i="10" s="1"/>
  <c r="K36" i="10"/>
  <c r="K111" i="10" s="1"/>
  <c r="K163" i="10" s="1"/>
  <c r="J28" i="10"/>
  <c r="J27" i="10"/>
  <c r="J26" i="10"/>
  <c r="J25" i="10"/>
  <c r="H25" i="10"/>
  <c r="E25" i="10"/>
  <c r="D25" i="10"/>
  <c r="H20" i="10"/>
  <c r="H95" i="10" s="1"/>
  <c r="E20" i="10"/>
  <c r="E95" i="10" s="1"/>
  <c r="D20" i="10"/>
  <c r="D95" i="10" s="1"/>
  <c r="H19" i="10"/>
  <c r="H94" i="10" s="1"/>
  <c r="E156" i="10"/>
  <c r="D19" i="10"/>
  <c r="D94" i="10" s="1"/>
  <c r="H18" i="10"/>
  <c r="H93" i="10" s="1"/>
  <c r="E155" i="10"/>
  <c r="D18" i="10"/>
  <c r="D93" i="10" s="1"/>
  <c r="H17" i="10"/>
  <c r="H92" i="10" s="1"/>
  <c r="D17" i="10"/>
  <c r="D92" i="10" s="1"/>
  <c r="H16" i="10"/>
  <c r="H91" i="10" s="1"/>
  <c r="D16" i="10"/>
  <c r="D91" i="10" s="1"/>
  <c r="H15" i="10"/>
  <c r="D15" i="10"/>
  <c r="H14" i="10"/>
  <c r="D14" i="10"/>
  <c r="H13" i="10"/>
  <c r="D13" i="10"/>
  <c r="H12" i="10"/>
  <c r="D12" i="10"/>
  <c r="H11" i="10"/>
  <c r="D11" i="10"/>
  <c r="H10" i="10"/>
  <c r="D10" i="10"/>
  <c r="J9" i="10"/>
  <c r="H9" i="10"/>
  <c r="D9" i="10"/>
  <c r="D155" i="10" l="1"/>
  <c r="H155" i="10"/>
  <c r="K155" i="10"/>
  <c r="K156" i="10"/>
  <c r="D156" i="10"/>
  <c r="H156" i="10"/>
  <c r="D157" i="10"/>
  <c r="K157" i="10"/>
  <c r="H157" i="10"/>
  <c r="E157" i="10"/>
  <c r="E178" i="10" s="1"/>
  <c r="K25" i="10"/>
  <c r="K9" i="10"/>
  <c r="K26" i="10"/>
  <c r="K27" i="10"/>
  <c r="K28" i="10"/>
  <c r="D179" i="10"/>
  <c r="M178" i="10"/>
  <c r="N179" i="10"/>
  <c r="M179" i="10"/>
  <c r="L179" i="10"/>
  <c r="I179" i="10"/>
  <c r="F179" i="10"/>
  <c r="C179" i="10"/>
  <c r="F164" i="10"/>
  <c r="I164" i="10"/>
  <c r="N158" i="10"/>
  <c r="B174" i="10" s="1"/>
  <c r="N178" i="10"/>
  <c r="L178" i="10"/>
  <c r="I178" i="10"/>
  <c r="G178" i="10"/>
  <c r="F178" i="10"/>
  <c r="C178" i="10"/>
  <c r="L158" i="10"/>
  <c r="B172" i="10" s="1"/>
  <c r="F158" i="10"/>
  <c r="C158" i="10"/>
  <c r="B168" i="10" s="1"/>
  <c r="M103" i="10"/>
  <c r="B150" i="10" s="1"/>
  <c r="N103" i="10"/>
  <c r="B151" i="10" s="1"/>
  <c r="G103" i="10"/>
  <c r="L103" i="10"/>
  <c r="B149" i="10" s="1"/>
  <c r="C103" i="10"/>
  <c r="B145" i="10" s="1"/>
  <c r="C66" i="10"/>
  <c r="C65" i="10"/>
  <c r="C63" i="10"/>
  <c r="C60" i="10"/>
  <c r="D37" i="10"/>
  <c r="B67" i="10"/>
  <c r="B66" i="10"/>
  <c r="B65" i="10"/>
  <c r="G21" i="10"/>
  <c r="F21" i="10"/>
  <c r="B63" i="10" s="1"/>
  <c r="D38" i="10" l="1"/>
  <c r="E21" i="10"/>
  <c r="J164" i="10"/>
  <c r="E179" i="10"/>
  <c r="E181" i="10" s="1"/>
  <c r="G164" i="10"/>
  <c r="L119" i="10"/>
  <c r="C149" i="10" s="1"/>
  <c r="D149" i="10" s="1"/>
  <c r="C181" i="10"/>
  <c r="L164" i="10"/>
  <c r="C172" i="10" s="1"/>
  <c r="D172" i="10" s="1"/>
  <c r="C61" i="10"/>
  <c r="C64" i="10" s="1"/>
  <c r="B119" i="10"/>
  <c r="C144" i="10" s="1"/>
  <c r="M164" i="10"/>
  <c r="C173" i="10" s="1"/>
  <c r="C119" i="10"/>
  <c r="C145" i="10" s="1"/>
  <c r="D145" i="10" s="1"/>
  <c r="E38" i="10"/>
  <c r="G119" i="10"/>
  <c r="C164" i="10"/>
  <c r="C168" i="10" s="1"/>
  <c r="D168" i="10" s="1"/>
  <c r="B164" i="10"/>
  <c r="C167" i="10" s="1"/>
  <c r="H119" i="10"/>
  <c r="H38" i="10"/>
  <c r="B179" i="10"/>
  <c r="F181" i="10"/>
  <c r="H21" i="10"/>
  <c r="M181" i="10"/>
  <c r="N181" i="10"/>
  <c r="B170" i="10"/>
  <c r="B171" i="10" s="1"/>
  <c r="E158" i="10"/>
  <c r="B61" i="10"/>
  <c r="B64" i="10" s="1"/>
  <c r="G158" i="10"/>
  <c r="I158" i="10"/>
  <c r="D66" i="10"/>
  <c r="D65" i="10"/>
  <c r="M158" i="10"/>
  <c r="B173" i="10" s="1"/>
  <c r="D21" i="10"/>
  <c r="F103" i="10"/>
  <c r="B147" i="10" s="1"/>
  <c r="B148" i="10" s="1"/>
  <c r="B60" i="10"/>
  <c r="B103" i="10"/>
  <c r="B144" i="10" s="1"/>
  <c r="B146" i="10" s="1"/>
  <c r="N119" i="10"/>
  <c r="C151" i="10" s="1"/>
  <c r="D151" i="10" s="1"/>
  <c r="C67" i="10"/>
  <c r="D67" i="10" s="1"/>
  <c r="J119" i="10"/>
  <c r="D63" i="10"/>
  <c r="B158" i="10"/>
  <c r="J178" i="10"/>
  <c r="L181" i="10"/>
  <c r="C170" i="10"/>
  <c r="D178" i="10"/>
  <c r="D181" i="10" s="1"/>
  <c r="B178" i="10"/>
  <c r="F119" i="10"/>
  <c r="M119" i="10"/>
  <c r="C150" i="10" s="1"/>
  <c r="D150" i="10" s="1"/>
  <c r="G179" i="10"/>
  <c r="J179" i="10" s="1"/>
  <c r="I181" i="10"/>
  <c r="N164" i="10"/>
  <c r="C174" i="10" s="1"/>
  <c r="D174" i="10" s="1"/>
  <c r="J103" i="10" l="1"/>
  <c r="D61" i="10"/>
  <c r="K164" i="10"/>
  <c r="B181" i="10"/>
  <c r="B62" i="10"/>
  <c r="H164" i="10"/>
  <c r="E164" i="10"/>
  <c r="D103" i="10"/>
  <c r="H103" i="10"/>
  <c r="D164" i="10"/>
  <c r="D173" i="10"/>
  <c r="D119" i="10"/>
  <c r="C62" i="10"/>
  <c r="K178" i="10"/>
  <c r="H178" i="10"/>
  <c r="H158" i="10"/>
  <c r="E103" i="10"/>
  <c r="D64" i="10"/>
  <c r="D60" i="10"/>
  <c r="K179" i="10"/>
  <c r="J181" i="10"/>
  <c r="C146" i="10"/>
  <c r="D146" i="10" s="1"/>
  <c r="D144" i="10"/>
  <c r="C171" i="10"/>
  <c r="D171" i="10" s="1"/>
  <c r="D170" i="10"/>
  <c r="H179" i="10"/>
  <c r="G181" i="10"/>
  <c r="J158" i="10"/>
  <c r="K158" i="10" s="1"/>
  <c r="C169" i="10"/>
  <c r="K21" i="10"/>
  <c r="K119" i="10"/>
  <c r="K38" i="10"/>
  <c r="D158" i="10"/>
  <c r="B167" i="10"/>
  <c r="B169" i="10" s="1"/>
  <c r="E119" i="10"/>
  <c r="C147" i="10"/>
  <c r="D62" i="10" l="1"/>
  <c r="K181" i="10"/>
  <c r="H181" i="10"/>
  <c r="K103" i="10"/>
  <c r="D169" i="10"/>
  <c r="C148" i="10"/>
  <c r="D148" i="10" s="1"/>
  <c r="D147" i="10"/>
  <c r="D167" i="10"/>
</calcChain>
</file>

<file path=xl/sharedStrings.xml><?xml version="1.0" encoding="utf-8"?>
<sst xmlns="http://schemas.openxmlformats.org/spreadsheetml/2006/main" count="205" uniqueCount="69">
  <si>
    <t>Indicadores de Gestão - Drogabel</t>
  </si>
  <si>
    <t>Mês</t>
  </si>
  <si>
    <t>Vendas</t>
  </si>
  <si>
    <t xml:space="preserve">Clientes </t>
  </si>
  <si>
    <t>Compras</t>
  </si>
  <si>
    <t>% Compras/Vendas</t>
  </si>
  <si>
    <t>Estoque</t>
  </si>
  <si>
    <t>CMV</t>
  </si>
  <si>
    <t>Ticket médio</t>
  </si>
  <si>
    <t>Unid. Clientes/média</t>
  </si>
  <si>
    <t>Unidades Total</t>
  </si>
  <si>
    <t xml:space="preserve">TOTAL </t>
  </si>
  <si>
    <t>Trimestre</t>
  </si>
  <si>
    <t>Clientes</t>
  </si>
  <si>
    <t>Ticket Médio</t>
  </si>
  <si>
    <t>Unidades</t>
  </si>
  <si>
    <t>Medicamentos</t>
  </si>
  <si>
    <t>PHB</t>
  </si>
  <si>
    <t>Gen/Sim.</t>
  </si>
  <si>
    <t>Gen/Similares</t>
  </si>
  <si>
    <t>LOJA</t>
  </si>
  <si>
    <t>INDIC. ANUAL</t>
  </si>
  <si>
    <t>Indic. Trimestre</t>
  </si>
  <si>
    <t>Aumento Ticket médio/Unidades vendidas;</t>
  </si>
  <si>
    <t>Aumento Número Clientes</t>
  </si>
  <si>
    <t>Aumento participação de rentáveis</t>
  </si>
  <si>
    <t>Aumento Participação tendências mercado</t>
  </si>
  <si>
    <t>Aumento Rentabilidade;</t>
  </si>
  <si>
    <t xml:space="preserve">                                                                                   (IQVIA, FEBRAFAR, ABC FARMA, GUIA FARMÁCIA, ETC)</t>
  </si>
  <si>
    <t xml:space="preserve">Aplicar Cartilha de ações MKT e Merchandising </t>
  </si>
  <si>
    <t>Estoque 01 mês</t>
  </si>
  <si>
    <t>Metas Proximo trimestre</t>
  </si>
  <si>
    <t>Ações propostas:</t>
  </si>
  <si>
    <t>Diminuição CMV</t>
  </si>
  <si>
    <t>PHB/Nmed</t>
  </si>
  <si>
    <t>Compras principáis fornecedores parceiros:</t>
  </si>
  <si>
    <t>Anos 2021/22</t>
  </si>
  <si>
    <t>Anos 2022/23</t>
  </si>
  <si>
    <t>%</t>
  </si>
  <si>
    <t>DROGABEL</t>
  </si>
  <si>
    <t xml:space="preserve">MERCADO </t>
  </si>
  <si>
    <t>Unid. P/ Cliente</t>
  </si>
  <si>
    <t>Unid. Por Cliente</t>
  </si>
  <si>
    <t>% LOJA</t>
  </si>
  <si>
    <t>% DROGABEL</t>
  </si>
  <si>
    <t>%Compras</t>
  </si>
  <si>
    <t>%CMV</t>
  </si>
  <si>
    <t>Unid/Clientes</t>
  </si>
  <si>
    <t>% Compras</t>
  </si>
  <si>
    <t>DOZE MESES</t>
  </si>
  <si>
    <t>TOTAL 2023</t>
  </si>
  <si>
    <t>Trimestre/2023</t>
  </si>
  <si>
    <t>ANO 2024</t>
  </si>
  <si>
    <t>TOTAL 2024</t>
  </si>
  <si>
    <t>Trimestre/2024</t>
  </si>
  <si>
    <t>Anos 2023/24</t>
  </si>
  <si>
    <t>INDICE MENSAL 2023/2024</t>
  </si>
  <si>
    <t>01/2024 a 12/2024</t>
  </si>
  <si>
    <t>ANO 2025</t>
  </si>
  <si>
    <t>01/2025 a 12/2025</t>
  </si>
  <si>
    <t>2023/2024</t>
  </si>
  <si>
    <t>2024/2025</t>
  </si>
  <si>
    <t>Mês MAIO 2025</t>
  </si>
  <si>
    <t>06/2023 a 05/2024</t>
  </si>
  <si>
    <t>06/2024 a 05/2025</t>
  </si>
  <si>
    <t>01/24 a 05/24</t>
  </si>
  <si>
    <t>01/25 a 05/25</t>
  </si>
  <si>
    <t>EXEMPLO DE INDICADORES DE GESTÃO DROGABEL</t>
  </si>
  <si>
    <t>Franquia:---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</si>
</sst>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0.00;[Red]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 style="thick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5">
    <xf numFmtId="0" fontId="0" fillId="0" borderId="0" xfId="0"/>
    <xf numFmtId="0" fontId="2" fillId="3" borderId="1" xfId="0" applyFont="1" applyFill="1" applyBorder="1"/>
    <xf numFmtId="44" fontId="2" fillId="3" borderId="2" xfId="1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0" fontId="2" fillId="4" borderId="5" xfId="0" applyFont="1" applyFill="1" applyBorder="1"/>
    <xf numFmtId="0" fontId="2" fillId="4" borderId="6" xfId="0" applyFont="1" applyFill="1" applyBorder="1"/>
    <xf numFmtId="0" fontId="2" fillId="4" borderId="7" xfId="0" applyFont="1" applyFill="1" applyBorder="1"/>
    <xf numFmtId="0" fontId="2" fillId="4" borderId="0" xfId="0" applyFont="1" applyFill="1"/>
    <xf numFmtId="0" fontId="2" fillId="4" borderId="8" xfId="0" applyFont="1" applyFill="1" applyBorder="1"/>
    <xf numFmtId="0" fontId="2" fillId="0" borderId="7" xfId="0" applyFont="1" applyBorder="1"/>
    <xf numFmtId="44" fontId="0" fillId="0" borderId="0" xfId="1" applyFont="1" applyBorder="1"/>
    <xf numFmtId="0" fontId="0" fillId="2" borderId="7" xfId="0" applyFill="1" applyBorder="1"/>
    <xf numFmtId="0" fontId="0" fillId="2" borderId="0" xfId="0" applyFill="1"/>
    <xf numFmtId="0" fontId="0" fillId="4" borderId="0" xfId="0" applyFill="1"/>
    <xf numFmtId="0" fontId="0" fillId="4" borderId="7" xfId="0" applyFill="1" applyBorder="1"/>
    <xf numFmtId="0" fontId="0" fillId="0" borderId="10" xfId="0" applyBorder="1"/>
    <xf numFmtId="0" fontId="0" fillId="0" borderId="11" xfId="0" applyBorder="1"/>
    <xf numFmtId="0" fontId="2" fillId="4" borderId="9" xfId="0" applyFont="1" applyFill="1" applyBorder="1"/>
    <xf numFmtId="0" fontId="2" fillId="4" borderId="10" xfId="0" applyFont="1" applyFill="1" applyBorder="1"/>
    <xf numFmtId="0" fontId="2" fillId="4" borderId="11" xfId="0" applyFont="1" applyFill="1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2" borderId="7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2" fillId="0" borderId="9" xfId="0" applyFont="1" applyBorder="1"/>
    <xf numFmtId="0" fontId="2" fillId="5" borderId="7" xfId="0" applyFont="1" applyFill="1" applyBorder="1"/>
    <xf numFmtId="44" fontId="2" fillId="5" borderId="0" xfId="1" applyFont="1" applyFill="1" applyBorder="1"/>
    <xf numFmtId="0" fontId="2" fillId="5" borderId="0" xfId="0" applyFont="1" applyFill="1"/>
    <xf numFmtId="0" fontId="2" fillId="5" borderId="8" xfId="0" applyFont="1" applyFill="1" applyBorder="1"/>
    <xf numFmtId="0" fontId="0" fillId="5" borderId="0" xfId="0" applyFill="1"/>
    <xf numFmtId="0" fontId="4" fillId="4" borderId="2" xfId="0" applyFont="1" applyFill="1" applyBorder="1" applyAlignment="1">
      <alignment horizontal="center"/>
    </xf>
    <xf numFmtId="0" fontId="4" fillId="4" borderId="12" xfId="0" applyFont="1" applyFill="1" applyBorder="1"/>
    <xf numFmtId="44" fontId="0" fillId="0" borderId="0" xfId="1" applyFont="1"/>
    <xf numFmtId="44" fontId="0" fillId="0" borderId="2" xfId="1" applyFont="1" applyBorder="1"/>
    <xf numFmtId="44" fontId="4" fillId="2" borderId="0" xfId="1" applyFont="1" applyFill="1" applyAlignment="1">
      <alignment horizontal="center"/>
    </xf>
    <xf numFmtId="44" fontId="0" fillId="4" borderId="0" xfId="1" applyFont="1" applyFill="1"/>
    <xf numFmtId="44" fontId="0" fillId="0" borderId="10" xfId="1" applyFont="1" applyBorder="1"/>
    <xf numFmtId="0" fontId="0" fillId="6" borderId="8" xfId="0" applyFill="1" applyBorder="1"/>
    <xf numFmtId="0" fontId="2" fillId="6" borderId="0" xfId="0" applyFont="1" applyFill="1"/>
    <xf numFmtId="0" fontId="2" fillId="6" borderId="13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center"/>
    </xf>
    <xf numFmtId="44" fontId="2" fillId="6" borderId="14" xfId="1" applyFont="1" applyFill="1" applyBorder="1" applyAlignment="1">
      <alignment horizontal="center"/>
    </xf>
    <xf numFmtId="0" fontId="2" fillId="6" borderId="15" xfId="0" applyFont="1" applyFill="1" applyBorder="1" applyAlignment="1">
      <alignment horizontal="center"/>
    </xf>
    <xf numFmtId="0" fontId="2" fillId="6" borderId="20" xfId="0" applyFont="1" applyFill="1" applyBorder="1" applyAlignment="1">
      <alignment horizontal="center"/>
    </xf>
    <xf numFmtId="0" fontId="2" fillId="6" borderId="21" xfId="0" applyFont="1" applyFill="1" applyBorder="1" applyAlignment="1">
      <alignment horizontal="center"/>
    </xf>
    <xf numFmtId="44" fontId="2" fillId="6" borderId="21" xfId="1" applyFont="1" applyFill="1" applyBorder="1" applyAlignment="1">
      <alignment horizontal="center"/>
    </xf>
    <xf numFmtId="0" fontId="2" fillId="6" borderId="22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6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2" fillId="0" borderId="23" xfId="0" applyFont="1" applyBorder="1"/>
    <xf numFmtId="0" fontId="0" fillId="0" borderId="23" xfId="0" applyBorder="1"/>
    <xf numFmtId="44" fontId="0" fillId="0" borderId="23" xfId="1" applyFont="1" applyBorder="1"/>
    <xf numFmtId="0" fontId="2" fillId="0" borderId="24" xfId="0" applyFont="1" applyBorder="1"/>
    <xf numFmtId="0" fontId="0" fillId="0" borderId="24" xfId="0" applyBorder="1"/>
    <xf numFmtId="44" fontId="0" fillId="0" borderId="24" xfId="1" applyFont="1" applyBorder="1"/>
    <xf numFmtId="0" fontId="0" fillId="0" borderId="25" xfId="0" applyBorder="1"/>
    <xf numFmtId="44" fontId="0" fillId="0" borderId="25" xfId="1" applyFont="1" applyBorder="1"/>
    <xf numFmtId="0" fontId="2" fillId="4" borderId="2" xfId="0" applyFont="1" applyFill="1" applyBorder="1" applyAlignment="1">
      <alignment horizontal="center"/>
    </xf>
    <xf numFmtId="41" fontId="2" fillId="3" borderId="2" xfId="1" applyNumberFormat="1" applyFont="1" applyFill="1" applyBorder="1"/>
    <xf numFmtId="2" fontId="2" fillId="3" borderId="2" xfId="1" applyNumberFormat="1" applyFont="1" applyFill="1" applyBorder="1"/>
    <xf numFmtId="43" fontId="2" fillId="3" borderId="3" xfId="0" applyNumberFormat="1" applyFont="1" applyFill="1" applyBorder="1"/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9" fontId="0" fillId="2" borderId="0" xfId="2" applyFont="1" applyFill="1" applyBorder="1" applyAlignment="1">
      <alignment horizontal="center"/>
    </xf>
    <xf numFmtId="9" fontId="2" fillId="3" borderId="2" xfId="2" applyFont="1" applyFill="1" applyBorder="1" applyAlignment="1">
      <alignment horizontal="center"/>
    </xf>
    <xf numFmtId="9" fontId="2" fillId="5" borderId="0" xfId="2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4" borderId="0" xfId="0" applyFill="1" applyAlignment="1">
      <alignment horizontal="center"/>
    </xf>
    <xf numFmtId="0" fontId="0" fillId="0" borderId="10" xfId="0" applyBorder="1" applyAlignment="1">
      <alignment horizontal="center"/>
    </xf>
    <xf numFmtId="9" fontId="4" fillId="2" borderId="0" xfId="2" applyFont="1" applyFill="1" applyAlignment="1">
      <alignment horizontal="center"/>
    </xf>
    <xf numFmtId="9" fontId="2" fillId="0" borderId="0" xfId="2" applyFont="1" applyAlignment="1">
      <alignment horizontal="center"/>
    </xf>
    <xf numFmtId="9" fontId="4" fillId="4" borderId="2" xfId="2" applyFont="1" applyFill="1" applyBorder="1" applyAlignment="1">
      <alignment horizontal="center"/>
    </xf>
    <xf numFmtId="9" fontId="4" fillId="4" borderId="5" xfId="2" applyFont="1" applyFill="1" applyBorder="1" applyAlignment="1">
      <alignment horizontal="center"/>
    </xf>
    <xf numFmtId="9" fontId="2" fillId="4" borderId="5" xfId="2" applyFont="1" applyFill="1" applyBorder="1" applyAlignment="1">
      <alignment horizontal="center"/>
    </xf>
    <xf numFmtId="9" fontId="2" fillId="4" borderId="0" xfId="2" applyFont="1" applyFill="1" applyAlignment="1">
      <alignment horizontal="center"/>
    </xf>
    <xf numFmtId="9" fontId="2" fillId="4" borderId="10" xfId="2" applyFont="1" applyFill="1" applyBorder="1" applyAlignment="1">
      <alignment horizontal="center"/>
    </xf>
    <xf numFmtId="9" fontId="2" fillId="5" borderId="0" xfId="2" applyFont="1" applyFill="1" applyAlignment="1">
      <alignment horizontal="center"/>
    </xf>
    <xf numFmtId="9" fontId="2" fillId="0" borderId="2" xfId="2" applyFont="1" applyBorder="1" applyAlignment="1">
      <alignment horizontal="center"/>
    </xf>
    <xf numFmtId="9" fontId="2" fillId="2" borderId="0" xfId="2" applyFont="1" applyFill="1" applyAlignment="1">
      <alignment horizontal="center"/>
    </xf>
    <xf numFmtId="9" fontId="2" fillId="0" borderId="23" xfId="2" applyFont="1" applyBorder="1" applyAlignment="1">
      <alignment horizontal="center"/>
    </xf>
    <xf numFmtId="9" fontId="2" fillId="0" borderId="24" xfId="2" applyFont="1" applyBorder="1" applyAlignment="1">
      <alignment horizontal="center"/>
    </xf>
    <xf numFmtId="9" fontId="2" fillId="0" borderId="25" xfId="2" applyFont="1" applyBorder="1" applyAlignment="1">
      <alignment horizontal="center"/>
    </xf>
    <xf numFmtId="9" fontId="2" fillId="0" borderId="10" xfId="2" applyFont="1" applyBorder="1" applyAlignment="1">
      <alignment horizontal="center"/>
    </xf>
    <xf numFmtId="1" fontId="0" fillId="0" borderId="0" xfId="3" applyNumberFormat="1" applyFont="1" applyAlignment="1">
      <alignment horizontal="center" vertical="top"/>
    </xf>
    <xf numFmtId="1" fontId="3" fillId="4" borderId="5" xfId="3" applyNumberFormat="1" applyFont="1" applyFill="1" applyBorder="1" applyAlignment="1">
      <alignment horizontal="center" vertical="top"/>
    </xf>
    <xf numFmtId="1" fontId="2" fillId="4" borderId="0" xfId="3" applyNumberFormat="1" applyFont="1" applyFill="1" applyAlignment="1">
      <alignment horizontal="center" vertical="top"/>
    </xf>
    <xf numFmtId="1" fontId="2" fillId="4" borderId="10" xfId="3" applyNumberFormat="1" applyFont="1" applyFill="1" applyBorder="1" applyAlignment="1">
      <alignment horizontal="center" vertical="top"/>
    </xf>
    <xf numFmtId="1" fontId="0" fillId="0" borderId="2" xfId="3" applyNumberFormat="1" applyFont="1" applyBorder="1" applyAlignment="1">
      <alignment horizontal="center" vertical="top"/>
    </xf>
    <xf numFmtId="1" fontId="4" fillId="2" borderId="0" xfId="3" applyNumberFormat="1" applyFont="1" applyFill="1" applyAlignment="1">
      <alignment horizontal="center" vertical="top"/>
    </xf>
    <xf numFmtId="1" fontId="0" fillId="2" borderId="0" xfId="3" applyNumberFormat="1" applyFont="1" applyFill="1" applyAlignment="1">
      <alignment horizontal="center" vertical="top"/>
    </xf>
    <xf numFmtId="1" fontId="2" fillId="3" borderId="2" xfId="3" applyNumberFormat="1" applyFont="1" applyFill="1" applyBorder="1" applyAlignment="1">
      <alignment horizontal="center" vertical="top"/>
    </xf>
    <xf numFmtId="1" fontId="2" fillId="5" borderId="0" xfId="3" applyNumberFormat="1" applyFont="1" applyFill="1" applyAlignment="1">
      <alignment horizontal="center" vertical="top"/>
    </xf>
    <xf numFmtId="1" fontId="2" fillId="0" borderId="25" xfId="3" applyNumberFormat="1" applyFont="1" applyBorder="1" applyAlignment="1">
      <alignment horizontal="center" vertical="top"/>
    </xf>
    <xf numFmtId="1" fontId="2" fillId="6" borderId="14" xfId="3" applyNumberFormat="1" applyFont="1" applyFill="1" applyBorder="1" applyAlignment="1">
      <alignment horizontal="center" vertical="top"/>
    </xf>
    <xf numFmtId="1" fontId="2" fillId="6" borderId="21" xfId="3" applyNumberFormat="1" applyFont="1" applyFill="1" applyBorder="1" applyAlignment="1">
      <alignment horizontal="center" vertical="top"/>
    </xf>
    <xf numFmtId="1" fontId="0" fillId="4" borderId="0" xfId="3" applyNumberFormat="1" applyFont="1" applyFill="1" applyAlignment="1">
      <alignment horizontal="center" vertical="top"/>
    </xf>
    <xf numFmtId="1" fontId="0" fillId="0" borderId="10" xfId="3" applyNumberFormat="1" applyFont="1" applyBorder="1" applyAlignment="1">
      <alignment horizontal="center" vertical="top"/>
    </xf>
    <xf numFmtId="0" fontId="2" fillId="3" borderId="2" xfId="0" applyFont="1" applyFill="1" applyBorder="1"/>
    <xf numFmtId="44" fontId="2" fillId="3" borderId="2" xfId="0" applyNumberFormat="1" applyFont="1" applyFill="1" applyBorder="1"/>
    <xf numFmtId="44" fontId="2" fillId="3" borderId="3" xfId="0" applyNumberFormat="1" applyFont="1" applyFill="1" applyBorder="1"/>
    <xf numFmtId="0" fontId="2" fillId="3" borderId="40" xfId="0" applyFont="1" applyFill="1" applyBorder="1" applyAlignment="1">
      <alignment horizontal="center"/>
    </xf>
    <xf numFmtId="0" fontId="2" fillId="3" borderId="41" xfId="0" applyFont="1" applyFill="1" applyBorder="1" applyAlignment="1">
      <alignment horizontal="center"/>
    </xf>
    <xf numFmtId="1" fontId="2" fillId="3" borderId="41" xfId="3" applyNumberFormat="1" applyFont="1" applyFill="1" applyBorder="1" applyAlignment="1">
      <alignment horizontal="center" vertical="top"/>
    </xf>
    <xf numFmtId="0" fontId="2" fillId="3" borderId="42" xfId="0" applyFont="1" applyFill="1" applyBorder="1" applyAlignment="1">
      <alignment horizontal="center"/>
    </xf>
    <xf numFmtId="17" fontId="2" fillId="0" borderId="40" xfId="0" applyNumberFormat="1" applyFont="1" applyBorder="1"/>
    <xf numFmtId="44" fontId="0" fillId="0" borderId="42" xfId="0" applyNumberFormat="1" applyBorder="1"/>
    <xf numFmtId="0" fontId="2" fillId="3" borderId="40" xfId="0" applyFont="1" applyFill="1" applyBorder="1"/>
    <xf numFmtId="44" fontId="2" fillId="3" borderId="41" xfId="1" applyFont="1" applyFill="1" applyBorder="1"/>
    <xf numFmtId="0" fontId="2" fillId="3" borderId="41" xfId="0" applyFont="1" applyFill="1" applyBorder="1"/>
    <xf numFmtId="0" fontId="2" fillId="3" borderId="41" xfId="0" applyFont="1" applyFill="1" applyBorder="1" applyAlignment="1">
      <alignment horizontal="center" vertical="top"/>
    </xf>
    <xf numFmtId="9" fontId="2" fillId="3" borderId="41" xfId="2" applyFont="1" applyFill="1" applyBorder="1" applyAlignment="1">
      <alignment horizontal="center"/>
    </xf>
    <xf numFmtId="0" fontId="2" fillId="3" borderId="42" xfId="0" applyFont="1" applyFill="1" applyBorder="1"/>
    <xf numFmtId="0" fontId="4" fillId="3" borderId="40" xfId="0" applyFont="1" applyFill="1" applyBorder="1"/>
    <xf numFmtId="0" fontId="4" fillId="3" borderId="43" xfId="0" applyFont="1" applyFill="1" applyBorder="1"/>
    <xf numFmtId="0" fontId="4" fillId="3" borderId="44" xfId="0" applyFont="1" applyFill="1" applyBorder="1" applyAlignment="1">
      <alignment horizontal="center"/>
    </xf>
    <xf numFmtId="1" fontId="4" fillId="3" borderId="44" xfId="3" applyNumberFormat="1" applyFont="1" applyFill="1" applyBorder="1" applyAlignment="1">
      <alignment horizontal="center" vertical="top"/>
    </xf>
    <xf numFmtId="9" fontId="4" fillId="3" borderId="44" xfId="2" applyFont="1" applyFill="1" applyBorder="1" applyAlignment="1">
      <alignment horizontal="center"/>
    </xf>
    <xf numFmtId="0" fontId="4" fillId="3" borderId="45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right"/>
    </xf>
    <xf numFmtId="0" fontId="4" fillId="7" borderId="2" xfId="0" applyFont="1" applyFill="1" applyBorder="1" applyAlignment="1">
      <alignment horizontal="right"/>
    </xf>
    <xf numFmtId="1" fontId="0" fillId="7" borderId="2" xfId="3" applyNumberFormat="1" applyFont="1" applyFill="1" applyBorder="1" applyAlignment="1">
      <alignment horizontal="center" vertical="top"/>
    </xf>
    <xf numFmtId="0" fontId="0" fillId="7" borderId="2" xfId="0" applyFill="1" applyBorder="1"/>
    <xf numFmtId="44" fontId="0" fillId="7" borderId="2" xfId="1" applyFont="1" applyFill="1" applyBorder="1"/>
    <xf numFmtId="9" fontId="0" fillId="7" borderId="2" xfId="2" applyFont="1" applyFill="1" applyBorder="1" applyAlignment="1">
      <alignment horizontal="center"/>
    </xf>
    <xf numFmtId="9" fontId="2" fillId="7" borderId="2" xfId="2" applyFont="1" applyFill="1" applyBorder="1" applyAlignment="1">
      <alignment horizontal="center"/>
    </xf>
    <xf numFmtId="0" fontId="0" fillId="7" borderId="3" xfId="0" applyFill="1" applyBorder="1"/>
    <xf numFmtId="17" fontId="2" fillId="8" borderId="16" xfId="0" applyNumberFormat="1" applyFont="1" applyFill="1" applyBorder="1"/>
    <xf numFmtId="1" fontId="0" fillId="8" borderId="17" xfId="3" applyNumberFormat="1" applyFont="1" applyFill="1" applyBorder="1" applyAlignment="1">
      <alignment horizontal="center" vertical="top"/>
    </xf>
    <xf numFmtId="2" fontId="0" fillId="8" borderId="17" xfId="0" applyNumberFormat="1" applyFill="1" applyBorder="1"/>
    <xf numFmtId="9" fontId="0" fillId="8" borderId="17" xfId="2" applyFont="1" applyFill="1" applyBorder="1" applyAlignment="1">
      <alignment horizontal="center"/>
    </xf>
    <xf numFmtId="44" fontId="0" fillId="8" borderId="18" xfId="0" applyNumberFormat="1" applyFill="1" applyBorder="1"/>
    <xf numFmtId="44" fontId="0" fillId="8" borderId="17" xfId="1" applyFont="1" applyFill="1" applyBorder="1"/>
    <xf numFmtId="41" fontId="0" fillId="8" borderId="17" xfId="0" applyNumberFormat="1" applyFill="1" applyBorder="1"/>
    <xf numFmtId="17" fontId="2" fillId="8" borderId="19" xfId="0" applyNumberFormat="1" applyFont="1" applyFill="1" applyBorder="1"/>
    <xf numFmtId="0" fontId="2" fillId="6" borderId="51" xfId="0" applyFont="1" applyFill="1" applyBorder="1"/>
    <xf numFmtId="44" fontId="2" fillId="6" borderId="52" xfId="1" applyFont="1" applyFill="1" applyBorder="1"/>
    <xf numFmtId="1" fontId="2" fillId="6" borderId="52" xfId="3" applyNumberFormat="1" applyFont="1" applyFill="1" applyBorder="1" applyAlignment="1">
      <alignment horizontal="center" vertical="top"/>
    </xf>
    <xf numFmtId="2" fontId="2" fillId="6" borderId="52" xfId="0" applyNumberFormat="1" applyFont="1" applyFill="1" applyBorder="1"/>
    <xf numFmtId="0" fontId="2" fillId="6" borderId="52" xfId="0" applyFont="1" applyFill="1" applyBorder="1"/>
    <xf numFmtId="9" fontId="2" fillId="6" borderId="52" xfId="2" applyFont="1" applyFill="1" applyBorder="1" applyAlignment="1">
      <alignment horizontal="center"/>
    </xf>
    <xf numFmtId="44" fontId="2" fillId="6" borderId="52" xfId="0" applyNumberFormat="1" applyFont="1" applyFill="1" applyBorder="1"/>
    <xf numFmtId="44" fontId="2" fillId="6" borderId="36" xfId="0" applyNumberFormat="1" applyFont="1" applyFill="1" applyBorder="1"/>
    <xf numFmtId="0" fontId="2" fillId="9" borderId="51" xfId="0" applyFont="1" applyFill="1" applyBorder="1"/>
    <xf numFmtId="44" fontId="2" fillId="9" borderId="52" xfId="1" applyFont="1" applyFill="1" applyBorder="1"/>
    <xf numFmtId="1" fontId="2" fillId="9" borderId="52" xfId="3" applyNumberFormat="1" applyFont="1" applyFill="1" applyBorder="1" applyAlignment="1">
      <alignment horizontal="center" vertical="top"/>
    </xf>
    <xf numFmtId="44" fontId="2" fillId="9" borderId="52" xfId="0" applyNumberFormat="1" applyFont="1" applyFill="1" applyBorder="1"/>
    <xf numFmtId="2" fontId="2" fillId="9" borderId="52" xfId="0" applyNumberFormat="1" applyFont="1" applyFill="1" applyBorder="1"/>
    <xf numFmtId="0" fontId="2" fillId="9" borderId="52" xfId="0" applyFont="1" applyFill="1" applyBorder="1"/>
    <xf numFmtId="9" fontId="2" fillId="9" borderId="52" xfId="2" applyFont="1" applyFill="1" applyBorder="1" applyAlignment="1">
      <alignment horizontal="center"/>
    </xf>
    <xf numFmtId="44" fontId="2" fillId="9" borderId="36" xfId="0" applyNumberFormat="1" applyFont="1" applyFill="1" applyBorder="1"/>
    <xf numFmtId="0" fontId="4" fillId="6" borderId="10" xfId="0" applyFont="1" applyFill="1" applyBorder="1" applyAlignment="1">
      <alignment horizontal="center"/>
    </xf>
    <xf numFmtId="9" fontId="4" fillId="6" borderId="10" xfId="2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9" fontId="4" fillId="6" borderId="5" xfId="2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/>
    </xf>
    <xf numFmtId="0" fontId="2" fillId="8" borderId="16" xfId="0" applyFont="1" applyFill="1" applyBorder="1"/>
    <xf numFmtId="44" fontId="2" fillId="8" borderId="28" xfId="0" applyNumberFormat="1" applyFont="1" applyFill="1" applyBorder="1"/>
    <xf numFmtId="0" fontId="0" fillId="8" borderId="30" xfId="0" applyFill="1" applyBorder="1"/>
    <xf numFmtId="0" fontId="0" fillId="8" borderId="30" xfId="0" applyFill="1" applyBorder="1" applyAlignment="1">
      <alignment horizontal="center"/>
    </xf>
    <xf numFmtId="44" fontId="0" fillId="8" borderId="30" xfId="1" applyFont="1" applyFill="1" applyBorder="1"/>
    <xf numFmtId="9" fontId="2" fillId="8" borderId="30" xfId="2" applyFont="1" applyFill="1" applyBorder="1" applyAlignment="1">
      <alignment horizontal="center"/>
    </xf>
    <xf numFmtId="0" fontId="2" fillId="8" borderId="31" xfId="0" applyFont="1" applyFill="1" applyBorder="1" applyAlignment="1">
      <alignment horizontal="center"/>
    </xf>
    <xf numFmtId="0" fontId="0" fillId="8" borderId="32" xfId="0" applyFill="1" applyBorder="1"/>
    <xf numFmtId="0" fontId="0" fillId="8" borderId="32" xfId="0" applyFill="1" applyBorder="1" applyAlignment="1">
      <alignment horizontal="center"/>
    </xf>
    <xf numFmtId="44" fontId="0" fillId="8" borderId="32" xfId="1" applyFont="1" applyFill="1" applyBorder="1"/>
    <xf numFmtId="9" fontId="2" fillId="8" borderId="32" xfId="2" applyFont="1" applyFill="1" applyBorder="1" applyAlignment="1">
      <alignment horizontal="center"/>
    </xf>
    <xf numFmtId="44" fontId="2" fillId="8" borderId="31" xfId="1" applyFont="1" applyFill="1" applyBorder="1"/>
    <xf numFmtId="1" fontId="2" fillId="8" borderId="32" xfId="3" applyNumberFormat="1" applyFont="1" applyFill="1" applyBorder="1" applyAlignment="1">
      <alignment horizontal="center" vertical="top"/>
    </xf>
    <xf numFmtId="2" fontId="2" fillId="8" borderId="31" xfId="0" applyNumberFormat="1" applyFont="1" applyFill="1" applyBorder="1"/>
    <xf numFmtId="44" fontId="2" fillId="8" borderId="31" xfId="0" applyNumberFormat="1" applyFont="1" applyFill="1" applyBorder="1"/>
    <xf numFmtId="0" fontId="0" fillId="8" borderId="19" xfId="0" applyFill="1" applyBorder="1"/>
    <xf numFmtId="0" fontId="0" fillId="8" borderId="37" xfId="0" applyFill="1" applyBorder="1"/>
    <xf numFmtId="0" fontId="0" fillId="8" borderId="38" xfId="0" applyFill="1" applyBorder="1"/>
    <xf numFmtId="0" fontId="0" fillId="8" borderId="38" xfId="0" applyFill="1" applyBorder="1" applyAlignment="1">
      <alignment horizontal="center"/>
    </xf>
    <xf numFmtId="44" fontId="0" fillId="8" borderId="38" xfId="1" applyFont="1" applyFill="1" applyBorder="1"/>
    <xf numFmtId="9" fontId="2" fillId="8" borderId="38" xfId="2" applyFont="1" applyFill="1" applyBorder="1" applyAlignment="1">
      <alignment horizontal="center"/>
    </xf>
    <xf numFmtId="44" fontId="2" fillId="8" borderId="17" xfId="0" applyNumberFormat="1" applyFont="1" applyFill="1" applyBorder="1"/>
    <xf numFmtId="0" fontId="2" fillId="8" borderId="46" xfId="0" applyFont="1" applyFill="1" applyBorder="1" applyAlignment="1">
      <alignment horizontal="center"/>
    </xf>
    <xf numFmtId="0" fontId="2" fillId="8" borderId="32" xfId="0" applyFont="1" applyFill="1" applyBorder="1" applyAlignment="1">
      <alignment horizontal="center"/>
    </xf>
    <xf numFmtId="44" fontId="2" fillId="8" borderId="32" xfId="1" applyFont="1" applyFill="1" applyBorder="1" applyAlignment="1">
      <alignment horizontal="center"/>
    </xf>
    <xf numFmtId="0" fontId="2" fillId="8" borderId="32" xfId="0" applyFont="1" applyFill="1" applyBorder="1"/>
    <xf numFmtId="0" fontId="2" fillId="8" borderId="47" xfId="0" applyFont="1" applyFill="1" applyBorder="1"/>
    <xf numFmtId="0" fontId="2" fillId="8" borderId="46" xfId="0" applyFont="1" applyFill="1" applyBorder="1" applyAlignment="1">
      <alignment horizontal="left"/>
    </xf>
    <xf numFmtId="44" fontId="2" fillId="8" borderId="32" xfId="1" applyFont="1" applyFill="1" applyBorder="1"/>
    <xf numFmtId="1" fontId="0" fillId="8" borderId="32" xfId="3" applyNumberFormat="1" applyFont="1" applyFill="1" applyBorder="1" applyAlignment="1">
      <alignment horizontal="center" vertical="top"/>
    </xf>
    <xf numFmtId="0" fontId="0" fillId="8" borderId="47" xfId="0" applyFill="1" applyBorder="1"/>
    <xf numFmtId="0" fontId="2" fillId="8" borderId="33" xfId="0" applyFont="1" applyFill="1" applyBorder="1"/>
    <xf numFmtId="0" fontId="0" fillId="8" borderId="34" xfId="0" applyFill="1" applyBorder="1"/>
    <xf numFmtId="1" fontId="0" fillId="8" borderId="34" xfId="3" applyNumberFormat="1" applyFont="1" applyFill="1" applyBorder="1" applyAlignment="1">
      <alignment horizontal="center" vertical="top"/>
    </xf>
    <xf numFmtId="0" fontId="0" fillId="8" borderId="34" xfId="0" applyFill="1" applyBorder="1" applyAlignment="1">
      <alignment horizontal="center"/>
    </xf>
    <xf numFmtId="44" fontId="0" fillId="8" borderId="34" xfId="1" applyFont="1" applyFill="1" applyBorder="1"/>
    <xf numFmtId="9" fontId="2" fillId="8" borderId="34" xfId="2" applyFont="1" applyFill="1" applyBorder="1" applyAlignment="1">
      <alignment horizontal="center"/>
    </xf>
    <xf numFmtId="0" fontId="0" fillId="8" borderId="35" xfId="0" applyFill="1" applyBorder="1"/>
    <xf numFmtId="40" fontId="0" fillId="0" borderId="23" xfId="3" applyNumberFormat="1" applyFont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40" fontId="0" fillId="8" borderId="23" xfId="3" applyNumberFormat="1" applyFont="1" applyFill="1" applyBorder="1" applyAlignment="1">
      <alignment horizontal="center"/>
    </xf>
    <xf numFmtId="40" fontId="0" fillId="8" borderId="39" xfId="3" applyNumberFormat="1" applyFont="1" applyFill="1" applyBorder="1" applyAlignment="1">
      <alignment horizontal="center"/>
    </xf>
    <xf numFmtId="0" fontId="2" fillId="10" borderId="1" xfId="0" applyFont="1" applyFill="1" applyBorder="1"/>
    <xf numFmtId="1" fontId="0" fillId="10" borderId="2" xfId="3" applyNumberFormat="1" applyFont="1" applyFill="1" applyBorder="1" applyAlignment="1">
      <alignment horizontal="center" vertical="top"/>
    </xf>
    <xf numFmtId="0" fontId="0" fillId="10" borderId="2" xfId="0" applyFill="1" applyBorder="1"/>
    <xf numFmtId="0" fontId="0" fillId="10" borderId="2" xfId="0" applyFill="1" applyBorder="1" applyAlignment="1">
      <alignment horizontal="center"/>
    </xf>
    <xf numFmtId="44" fontId="0" fillId="10" borderId="2" xfId="1" applyFont="1" applyFill="1" applyBorder="1"/>
    <xf numFmtId="9" fontId="2" fillId="10" borderId="2" xfId="2" applyFont="1" applyFill="1" applyBorder="1" applyAlignment="1">
      <alignment horizontal="center"/>
    </xf>
    <xf numFmtId="0" fontId="0" fillId="10" borderId="3" xfId="0" applyFill="1" applyBorder="1"/>
    <xf numFmtId="0" fontId="0" fillId="10" borderId="0" xfId="0" applyFill="1"/>
    <xf numFmtId="0" fontId="4" fillId="10" borderId="7" xfId="0" applyFont="1" applyFill="1" applyBorder="1" applyAlignment="1">
      <alignment horizontal="center"/>
    </xf>
    <xf numFmtId="0" fontId="4" fillId="10" borderId="0" xfId="0" applyFont="1" applyFill="1" applyAlignment="1">
      <alignment horizontal="center"/>
    </xf>
    <xf numFmtId="1" fontId="4" fillId="10" borderId="0" xfId="3" applyNumberFormat="1" applyFont="1" applyFill="1" applyAlignment="1">
      <alignment horizontal="center" vertical="top"/>
    </xf>
    <xf numFmtId="0" fontId="4" fillId="10" borderId="0" xfId="0" applyFont="1" applyFill="1" applyAlignment="1">
      <alignment horizontal="center" vertical="center"/>
    </xf>
    <xf numFmtId="44" fontId="4" fillId="10" borderId="0" xfId="1" applyFont="1" applyFill="1" applyAlignment="1">
      <alignment horizontal="center"/>
    </xf>
    <xf numFmtId="9" fontId="4" fillId="10" borderId="0" xfId="2" applyFont="1" applyFill="1" applyAlignment="1">
      <alignment horizontal="center"/>
    </xf>
    <xf numFmtId="0" fontId="4" fillId="10" borderId="8" xfId="0" applyFont="1" applyFill="1" applyBorder="1" applyAlignment="1">
      <alignment horizontal="center"/>
    </xf>
    <xf numFmtId="17" fontId="2" fillId="10" borderId="7" xfId="0" applyNumberFormat="1" applyFont="1" applyFill="1" applyBorder="1"/>
    <xf numFmtId="44" fontId="2" fillId="10" borderId="0" xfId="1" applyFont="1" applyFill="1" applyBorder="1"/>
    <xf numFmtId="1" fontId="0" fillId="10" borderId="0" xfId="3" applyNumberFormat="1" applyFont="1" applyFill="1" applyAlignment="1">
      <alignment horizontal="center" vertical="top"/>
    </xf>
    <xf numFmtId="44" fontId="0" fillId="10" borderId="0" xfId="1" applyFont="1" applyFill="1" applyBorder="1"/>
    <xf numFmtId="2" fontId="0" fillId="10" borderId="0" xfId="0" applyNumberFormat="1" applyFill="1"/>
    <xf numFmtId="9" fontId="0" fillId="10" borderId="0" xfId="2" applyFont="1" applyFill="1" applyBorder="1" applyAlignment="1">
      <alignment horizontal="center"/>
    </xf>
    <xf numFmtId="44" fontId="0" fillId="10" borderId="0" xfId="0" applyNumberFormat="1" applyFill="1"/>
    <xf numFmtId="9" fontId="2" fillId="10" borderId="0" xfId="2" applyFont="1" applyFill="1" applyAlignment="1">
      <alignment horizontal="center"/>
    </xf>
    <xf numFmtId="44" fontId="0" fillId="10" borderId="8" xfId="0" applyNumberFormat="1" applyFill="1" applyBorder="1"/>
    <xf numFmtId="44" fontId="2" fillId="10" borderId="2" xfId="1" applyFont="1" applyFill="1" applyBorder="1"/>
    <xf numFmtId="1" fontId="2" fillId="10" borderId="2" xfId="3" applyNumberFormat="1" applyFont="1" applyFill="1" applyBorder="1" applyAlignment="1">
      <alignment horizontal="center" vertical="top"/>
    </xf>
    <xf numFmtId="2" fontId="2" fillId="10" borderId="2" xfId="0" applyNumberFormat="1" applyFont="1" applyFill="1" applyBorder="1"/>
    <xf numFmtId="0" fontId="0" fillId="10" borderId="7" xfId="0" applyFill="1" applyBorder="1"/>
    <xf numFmtId="2" fontId="2" fillId="10" borderId="2" xfId="1" applyNumberFormat="1" applyFont="1" applyFill="1" applyBorder="1"/>
    <xf numFmtId="41" fontId="2" fillId="10" borderId="2" xfId="1" applyNumberFormat="1" applyFont="1" applyFill="1" applyBorder="1"/>
    <xf numFmtId="9" fontId="2" fillId="10" borderId="0" xfId="2" applyFont="1" applyFill="1" applyBorder="1" applyAlignment="1">
      <alignment horizontal="center"/>
    </xf>
    <xf numFmtId="0" fontId="2" fillId="10" borderId="7" xfId="0" applyFont="1" applyFill="1" applyBorder="1"/>
    <xf numFmtId="1" fontId="2" fillId="10" borderId="0" xfId="3" applyNumberFormat="1" applyFont="1" applyFill="1" applyAlignment="1">
      <alignment horizontal="center" vertical="top"/>
    </xf>
    <xf numFmtId="0" fontId="2" fillId="10" borderId="0" xfId="0" applyFont="1" applyFill="1"/>
    <xf numFmtId="0" fontId="4" fillId="10" borderId="2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9" fontId="4" fillId="10" borderId="2" xfId="2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4" fillId="10" borderId="12" xfId="0" applyFont="1" applyFill="1" applyBorder="1" applyAlignment="1">
      <alignment horizontal="center"/>
    </xf>
    <xf numFmtId="0" fontId="2" fillId="10" borderId="12" xfId="0" applyFont="1" applyFill="1" applyBorder="1" applyAlignment="1">
      <alignment horizontal="center"/>
    </xf>
    <xf numFmtId="9" fontId="4" fillId="10" borderId="5" xfId="2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0" fontId="4" fillId="10" borderId="6" xfId="0" applyFont="1" applyFill="1" applyBorder="1"/>
    <xf numFmtId="0" fontId="2" fillId="10" borderId="23" xfId="0" applyFont="1" applyFill="1" applyBorder="1"/>
    <xf numFmtId="43" fontId="2" fillId="10" borderId="23" xfId="3" applyFont="1" applyFill="1" applyBorder="1" applyAlignment="1">
      <alignment horizontal="center"/>
    </xf>
    <xf numFmtId="40" fontId="0" fillId="10" borderId="23" xfId="3" applyNumberFormat="1" applyFont="1" applyFill="1" applyBorder="1" applyAlignment="1">
      <alignment horizontal="center"/>
    </xf>
    <xf numFmtId="0" fontId="0" fillId="10" borderId="23" xfId="0" applyFill="1" applyBorder="1"/>
    <xf numFmtId="0" fontId="0" fillId="10" borderId="23" xfId="0" applyFill="1" applyBorder="1" applyAlignment="1">
      <alignment horizontal="center"/>
    </xf>
    <xf numFmtId="44" fontId="0" fillId="10" borderId="23" xfId="1" applyFont="1" applyFill="1" applyBorder="1"/>
    <xf numFmtId="9" fontId="2" fillId="10" borderId="23" xfId="2" applyFont="1" applyFill="1" applyBorder="1" applyAlignment="1">
      <alignment horizontal="center"/>
    </xf>
    <xf numFmtId="0" fontId="2" fillId="10" borderId="24" xfId="0" applyFont="1" applyFill="1" applyBorder="1"/>
    <xf numFmtId="0" fontId="2" fillId="10" borderId="24" xfId="0" applyFont="1" applyFill="1" applyBorder="1" applyAlignment="1">
      <alignment horizontal="center"/>
    </xf>
    <xf numFmtId="0" fontId="0" fillId="10" borderId="24" xfId="0" applyFill="1" applyBorder="1"/>
    <xf numFmtId="0" fontId="0" fillId="10" borderId="24" xfId="0" applyFill="1" applyBorder="1" applyAlignment="1">
      <alignment horizontal="center"/>
    </xf>
    <xf numFmtId="44" fontId="0" fillId="10" borderId="24" xfId="1" applyFont="1" applyFill="1" applyBorder="1"/>
    <xf numFmtId="9" fontId="2" fillId="10" borderId="24" xfId="2" applyFont="1" applyFill="1" applyBorder="1" applyAlignment="1">
      <alignment horizontal="center"/>
    </xf>
    <xf numFmtId="44" fontId="2" fillId="10" borderId="24" xfId="0" applyNumberFormat="1" applyFont="1" applyFill="1" applyBorder="1" applyAlignment="1">
      <alignment horizontal="center"/>
    </xf>
    <xf numFmtId="2" fontId="2" fillId="10" borderId="24" xfId="0" applyNumberFormat="1" applyFont="1" applyFill="1" applyBorder="1" applyAlignment="1">
      <alignment horizontal="center"/>
    </xf>
    <xf numFmtId="164" fontId="2" fillId="10" borderId="24" xfId="0" applyNumberFormat="1" applyFont="1" applyFill="1" applyBorder="1" applyAlignment="1">
      <alignment horizontal="center"/>
    </xf>
    <xf numFmtId="0" fontId="0" fillId="10" borderId="25" xfId="0" applyFill="1" applyBorder="1"/>
    <xf numFmtId="1" fontId="2" fillId="10" borderId="25" xfId="3" applyNumberFormat="1" applyFont="1" applyFill="1" applyBorder="1" applyAlignment="1">
      <alignment horizontal="center" vertical="top"/>
    </xf>
    <xf numFmtId="0" fontId="0" fillId="10" borderId="25" xfId="0" applyFill="1" applyBorder="1" applyAlignment="1">
      <alignment horizontal="center"/>
    </xf>
    <xf numFmtId="44" fontId="0" fillId="10" borderId="25" xfId="1" applyFont="1" applyFill="1" applyBorder="1"/>
    <xf numFmtId="9" fontId="2" fillId="10" borderId="25" xfId="2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" fillId="4" borderId="39" xfId="0" applyFont="1" applyFill="1" applyBorder="1" applyAlignment="1">
      <alignment vertical="center"/>
    </xf>
    <xf numFmtId="0" fontId="4" fillId="4" borderId="53" xfId="0" applyFont="1" applyFill="1" applyBorder="1" applyAlignment="1">
      <alignment vertical="center"/>
    </xf>
    <xf numFmtId="43" fontId="6" fillId="0" borderId="23" xfId="3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44" fontId="6" fillId="0" borderId="24" xfId="0" applyNumberFormat="1" applyFont="1" applyBorder="1" applyAlignment="1">
      <alignment horizontal="center"/>
    </xf>
    <xf numFmtId="44" fontId="6" fillId="0" borderId="24" xfId="1" applyFont="1" applyBorder="1" applyAlignment="1">
      <alignment horizontal="center" vertical="top"/>
    </xf>
    <xf numFmtId="2" fontId="6" fillId="0" borderId="24" xfId="0" applyNumberFormat="1" applyFont="1" applyBorder="1" applyAlignment="1">
      <alignment horizontal="center"/>
    </xf>
    <xf numFmtId="164" fontId="6" fillId="0" borderId="24" xfId="0" applyNumberFormat="1" applyFont="1" applyBorder="1" applyAlignment="1">
      <alignment horizontal="center"/>
    </xf>
    <xf numFmtId="44" fontId="2" fillId="0" borderId="0" xfId="1" applyFont="1" applyFill="1" applyBorder="1"/>
    <xf numFmtId="1" fontId="2" fillId="10" borderId="0" xfId="3" applyNumberFormat="1" applyFont="1" applyFill="1" applyBorder="1" applyAlignment="1">
      <alignment horizontal="center" vertical="top"/>
    </xf>
    <xf numFmtId="2" fontId="2" fillId="10" borderId="0" xfId="1" applyNumberFormat="1" applyFont="1" applyFill="1" applyBorder="1"/>
    <xf numFmtId="41" fontId="2" fillId="10" borderId="0" xfId="1" applyNumberFormat="1" applyFont="1" applyFill="1" applyBorder="1"/>
    <xf numFmtId="43" fontId="2" fillId="10" borderId="0" xfId="0" applyNumberFormat="1" applyFont="1" applyFill="1"/>
    <xf numFmtId="0" fontId="4" fillId="10" borderId="53" xfId="0" applyFont="1" applyFill="1" applyBorder="1"/>
    <xf numFmtId="43" fontId="2" fillId="10" borderId="5" xfId="0" applyNumberFormat="1" applyFont="1" applyFill="1" applyBorder="1"/>
    <xf numFmtId="0" fontId="2" fillId="10" borderId="54" xfId="0" applyFont="1" applyFill="1" applyBorder="1"/>
    <xf numFmtId="1" fontId="2" fillId="0" borderId="0" xfId="3" applyNumberFormat="1" applyFont="1" applyFill="1" applyBorder="1" applyAlignment="1">
      <alignment horizontal="center" vertical="top"/>
    </xf>
    <xf numFmtId="2" fontId="2" fillId="0" borderId="0" xfId="1" applyNumberFormat="1" applyFont="1" applyFill="1" applyBorder="1"/>
    <xf numFmtId="41" fontId="2" fillId="0" borderId="0" xfId="1" applyNumberFormat="1" applyFont="1" applyFill="1" applyBorder="1"/>
    <xf numFmtId="9" fontId="2" fillId="0" borderId="0" xfId="2" applyFont="1" applyFill="1" applyBorder="1" applyAlignment="1">
      <alignment horizontal="center"/>
    </xf>
    <xf numFmtId="9" fontId="2" fillId="0" borderId="0" xfId="2" applyFont="1" applyFill="1" applyBorder="1"/>
    <xf numFmtId="43" fontId="2" fillId="0" borderId="0" xfId="0" applyNumberFormat="1" applyFont="1"/>
    <xf numFmtId="43" fontId="2" fillId="0" borderId="8" xfId="0" applyNumberFormat="1" applyFont="1" applyBorder="1"/>
    <xf numFmtId="0" fontId="0" fillId="0" borderId="9" xfId="0" applyBorder="1"/>
    <xf numFmtId="1" fontId="2" fillId="0" borderId="10" xfId="3" applyNumberFormat="1" applyFont="1" applyBorder="1" applyAlignment="1">
      <alignment horizontal="center" vertical="top"/>
    </xf>
    <xf numFmtId="1" fontId="2" fillId="0" borderId="0" xfId="3" applyNumberFormat="1" applyFont="1" applyBorder="1" applyAlignment="1">
      <alignment horizontal="center" vertical="top"/>
    </xf>
    <xf numFmtId="9" fontId="2" fillId="0" borderId="0" xfId="2" applyFont="1" applyBorder="1" applyAlignment="1">
      <alignment horizontal="center"/>
    </xf>
    <xf numFmtId="43" fontId="6" fillId="0" borderId="23" xfId="3" applyFont="1" applyBorder="1" applyAlignment="1">
      <alignment horizontal="center" vertical="top"/>
    </xf>
    <xf numFmtId="1" fontId="6" fillId="0" borderId="24" xfId="3" applyNumberFormat="1" applyFont="1" applyBorder="1" applyAlignment="1">
      <alignment horizontal="center" vertical="top"/>
    </xf>
    <xf numFmtId="43" fontId="6" fillId="0" borderId="24" xfId="3" applyFont="1" applyBorder="1" applyAlignment="1">
      <alignment horizontal="center" vertical="top"/>
    </xf>
    <xf numFmtId="43" fontId="6" fillId="10" borderId="23" xfId="3" applyFont="1" applyFill="1" applyBorder="1" applyAlignment="1">
      <alignment horizontal="center"/>
    </xf>
    <xf numFmtId="1" fontId="6" fillId="10" borderId="24" xfId="3" applyNumberFormat="1" applyFont="1" applyFill="1" applyBorder="1" applyAlignment="1">
      <alignment horizontal="center"/>
    </xf>
    <xf numFmtId="44" fontId="6" fillId="10" borderId="24" xfId="1" applyFont="1" applyFill="1" applyBorder="1" applyAlignment="1">
      <alignment horizontal="center"/>
    </xf>
    <xf numFmtId="43" fontId="6" fillId="10" borderId="24" xfId="3" applyFont="1" applyFill="1" applyBorder="1" applyAlignment="1">
      <alignment horizontal="center"/>
    </xf>
    <xf numFmtId="44" fontId="6" fillId="8" borderId="29" xfId="1" applyFont="1" applyFill="1" applyBorder="1" applyAlignment="1">
      <alignment horizontal="center" vertical="top"/>
    </xf>
    <xf numFmtId="1" fontId="6" fillId="8" borderId="32" xfId="3" applyNumberFormat="1" applyFont="1" applyFill="1" applyBorder="1" applyAlignment="1">
      <alignment horizontal="center" vertical="center"/>
    </xf>
    <xf numFmtId="44" fontId="6" fillId="8" borderId="32" xfId="1" applyFont="1" applyFill="1" applyBorder="1" applyAlignment="1">
      <alignment horizontal="center" vertical="top"/>
    </xf>
    <xf numFmtId="1" fontId="6" fillId="8" borderId="32" xfId="3" applyNumberFormat="1" applyFont="1" applyFill="1" applyBorder="1" applyAlignment="1">
      <alignment horizontal="center" vertical="top"/>
    </xf>
    <xf numFmtId="43" fontId="6" fillId="8" borderId="32" xfId="3" applyFont="1" applyFill="1" applyBorder="1" applyAlignment="1">
      <alignment horizontal="center" vertical="top"/>
    </xf>
    <xf numFmtId="1" fontId="7" fillId="8" borderId="38" xfId="3" applyNumberFormat="1" applyFont="1" applyFill="1" applyBorder="1" applyAlignment="1">
      <alignment horizontal="center" vertical="top"/>
    </xf>
    <xf numFmtId="44" fontId="7" fillId="0" borderId="41" xfId="1" applyFont="1" applyBorder="1"/>
    <xf numFmtId="1" fontId="7" fillId="0" borderId="41" xfId="3" applyNumberFormat="1" applyFont="1" applyBorder="1" applyAlignment="1">
      <alignment horizontal="center" vertical="top"/>
    </xf>
    <xf numFmtId="2" fontId="7" fillId="0" borderId="41" xfId="0" applyNumberFormat="1" applyFont="1" applyBorder="1"/>
    <xf numFmtId="0" fontId="7" fillId="0" borderId="41" xfId="0" applyFont="1" applyBorder="1" applyAlignment="1">
      <alignment horizontal="center"/>
    </xf>
    <xf numFmtId="9" fontId="7" fillId="0" borderId="41" xfId="2" applyFont="1" applyBorder="1" applyAlignment="1">
      <alignment horizontal="center"/>
    </xf>
    <xf numFmtId="44" fontId="7" fillId="0" borderId="41" xfId="0" applyNumberFormat="1" applyFont="1" applyBorder="1"/>
    <xf numFmtId="1" fontId="0" fillId="10" borderId="0" xfId="0" applyNumberFormat="1" applyFill="1"/>
    <xf numFmtId="1" fontId="0" fillId="8" borderId="17" xfId="0" applyNumberFormat="1" applyFill="1" applyBorder="1"/>
    <xf numFmtId="1" fontId="2" fillId="10" borderId="2" xfId="0" applyNumberFormat="1" applyFont="1" applyFill="1" applyBorder="1"/>
    <xf numFmtId="17" fontId="2" fillId="10" borderId="2" xfId="0" applyNumberFormat="1" applyFont="1" applyFill="1" applyBorder="1"/>
    <xf numFmtId="44" fontId="7" fillId="0" borderId="0" xfId="1" applyFont="1" applyBorder="1"/>
    <xf numFmtId="44" fontId="7" fillId="0" borderId="0" xfId="1" applyFont="1" applyFill="1" applyBorder="1"/>
    <xf numFmtId="2" fontId="7" fillId="0" borderId="0" xfId="0" applyNumberFormat="1" applyFont="1"/>
    <xf numFmtId="9" fontId="7" fillId="0" borderId="0" xfId="2" applyFont="1" applyFill="1" applyBorder="1" applyAlignment="1">
      <alignment horizontal="center"/>
    </xf>
    <xf numFmtId="44" fontId="7" fillId="0" borderId="0" xfId="0" applyNumberFormat="1" applyFont="1"/>
    <xf numFmtId="9" fontId="6" fillId="0" borderId="0" xfId="2" applyFont="1" applyAlignment="1">
      <alignment horizontal="center"/>
    </xf>
    <xf numFmtId="44" fontId="7" fillId="0" borderId="8" xfId="0" applyNumberFormat="1" applyFont="1" applyBorder="1"/>
    <xf numFmtId="9" fontId="7" fillId="0" borderId="0" xfId="2" applyFont="1" applyBorder="1" applyAlignment="1">
      <alignment horizontal="center"/>
    </xf>
    <xf numFmtId="0" fontId="7" fillId="0" borderId="0" xfId="0" applyFont="1" applyAlignment="1">
      <alignment horizontal="right"/>
    </xf>
    <xf numFmtId="1" fontId="2" fillId="10" borderId="2" xfId="1" applyNumberFormat="1" applyFont="1" applyFill="1" applyBorder="1" applyAlignment="1">
      <alignment horizontal="center"/>
    </xf>
    <xf numFmtId="43" fontId="2" fillId="3" borderId="2" xfId="3" applyFont="1" applyFill="1" applyBorder="1" applyAlignment="1">
      <alignment horizontal="center" vertical="top"/>
    </xf>
    <xf numFmtId="9" fontId="2" fillId="3" borderId="3" xfId="2" applyFont="1" applyFill="1" applyBorder="1" applyAlignment="1">
      <alignment horizontal="center"/>
    </xf>
    <xf numFmtId="41" fontId="7" fillId="0" borderId="41" xfId="0" applyNumberFormat="1" applyFont="1" applyBorder="1" applyAlignment="1">
      <alignment horizontal="center" vertical="center"/>
    </xf>
    <xf numFmtId="44" fontId="6" fillId="0" borderId="0" xfId="1" applyFont="1" applyBorder="1"/>
    <xf numFmtId="0" fontId="2" fillId="4" borderId="5" xfId="0" applyFont="1" applyFill="1" applyBorder="1" applyAlignment="1">
      <alignment horizontal="center"/>
    </xf>
    <xf numFmtId="44" fontId="2" fillId="4" borderId="5" xfId="1" applyFont="1" applyFill="1" applyBorder="1"/>
    <xf numFmtId="0" fontId="2" fillId="4" borderId="0" xfId="0" applyFont="1" applyFill="1" applyAlignment="1">
      <alignment horizontal="center"/>
    </xf>
    <xf numFmtId="44" fontId="2" fillId="4" borderId="0" xfId="1" applyFont="1" applyFill="1"/>
    <xf numFmtId="0" fontId="2" fillId="4" borderId="10" xfId="0" applyFont="1" applyFill="1" applyBorder="1" applyAlignment="1">
      <alignment horizontal="center"/>
    </xf>
    <xf numFmtId="44" fontId="2" fillId="4" borderId="10" xfId="1" applyFont="1" applyFill="1" applyBorder="1"/>
    <xf numFmtId="9" fontId="6" fillId="0" borderId="0" xfId="2" applyFont="1" applyFill="1" applyAlignment="1">
      <alignment horizontal="center"/>
    </xf>
    <xf numFmtId="44" fontId="2" fillId="2" borderId="0" xfId="1" applyFont="1" applyFill="1" applyBorder="1"/>
    <xf numFmtId="44" fontId="2" fillId="0" borderId="2" xfId="1" applyFont="1" applyBorder="1"/>
    <xf numFmtId="0" fontId="2" fillId="0" borderId="2" xfId="0" applyFont="1" applyBorder="1"/>
    <xf numFmtId="44" fontId="2" fillId="0" borderId="0" xfId="1" applyFont="1" applyBorder="1"/>
    <xf numFmtId="0" fontId="1" fillId="0" borderId="0" xfId="0" applyFont="1" applyAlignment="1">
      <alignment horizontal="right"/>
    </xf>
    <xf numFmtId="44" fontId="6" fillId="0" borderId="0" xfId="1" applyFont="1" applyFill="1" applyBorder="1"/>
    <xf numFmtId="1" fontId="7" fillId="0" borderId="0" xfId="3" applyNumberFormat="1" applyFont="1" applyFill="1" applyAlignment="1">
      <alignment horizontal="center" vertical="top"/>
    </xf>
    <xf numFmtId="44" fontId="1" fillId="0" borderId="0" xfId="0" applyNumberFormat="1" applyFont="1"/>
    <xf numFmtId="44" fontId="1" fillId="0" borderId="8" xfId="0" applyNumberFormat="1" applyFont="1" applyBorder="1"/>
    <xf numFmtId="1" fontId="7" fillId="0" borderId="0" xfId="3" applyNumberFormat="1" applyFont="1" applyAlignment="1">
      <alignment horizontal="center" vertical="top"/>
    </xf>
    <xf numFmtId="0" fontId="2" fillId="5" borderId="1" xfId="0" applyFont="1" applyFill="1" applyBorder="1"/>
    <xf numFmtId="165" fontId="9" fillId="3" borderId="41" xfId="0" applyNumberFormat="1" applyFont="1" applyFill="1" applyBorder="1" applyAlignment="1">
      <alignment horizontal="center"/>
    </xf>
    <xf numFmtId="165" fontId="9" fillId="3" borderId="41" xfId="3" applyNumberFormat="1" applyFont="1" applyFill="1" applyBorder="1" applyAlignment="1">
      <alignment horizontal="center" vertical="top"/>
    </xf>
    <xf numFmtId="165" fontId="9" fillId="3" borderId="41" xfId="3" applyNumberFormat="1" applyFont="1" applyFill="1" applyBorder="1" applyAlignment="1">
      <alignment horizontal="center" vertical="center"/>
    </xf>
    <xf numFmtId="165" fontId="9" fillId="3" borderId="42" xfId="0" applyNumberFormat="1" applyFont="1" applyFill="1" applyBorder="1" applyAlignment="1">
      <alignment horizontal="center"/>
    </xf>
    <xf numFmtId="17" fontId="2" fillId="0" borderId="7" xfId="0" applyNumberFormat="1" applyFont="1" applyBorder="1" applyAlignment="1">
      <alignment horizontal="center"/>
    </xf>
    <xf numFmtId="22" fontId="4" fillId="10" borderId="12" xfId="0" applyNumberFormat="1" applyFont="1" applyFill="1" applyBorder="1" applyAlignment="1">
      <alignment horizontal="center"/>
    </xf>
    <xf numFmtId="44" fontId="2" fillId="0" borderId="0" xfId="1" applyFont="1"/>
    <xf numFmtId="44" fontId="0" fillId="0" borderId="0" xfId="0" applyNumberFormat="1"/>
    <xf numFmtId="44" fontId="0" fillId="0" borderId="8" xfId="0" applyNumberFormat="1" applyBorder="1"/>
    <xf numFmtId="44" fontId="6" fillId="5" borderId="0" xfId="1" applyFont="1" applyFill="1" applyBorder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9" borderId="48" xfId="0" applyFont="1" applyFill="1" applyBorder="1" applyAlignment="1">
      <alignment horizontal="left"/>
    </xf>
    <xf numFmtId="0" fontId="2" fillId="9" borderId="49" xfId="0" applyFont="1" applyFill="1" applyBorder="1" applyAlignment="1">
      <alignment horizontal="left"/>
    </xf>
    <xf numFmtId="0" fontId="2" fillId="9" borderId="50" xfId="0" applyFont="1" applyFill="1" applyBorder="1" applyAlignment="1">
      <alignment horizontal="left"/>
    </xf>
    <xf numFmtId="1" fontId="5" fillId="0" borderId="0" xfId="3" applyNumberFormat="1" applyFont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 vertical="center"/>
    </xf>
    <xf numFmtId="0" fontId="4" fillId="10" borderId="9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6" borderId="26" xfId="0" applyFont="1" applyFill="1" applyBorder="1" applyAlignment="1">
      <alignment horizontal="center" vertical="center"/>
    </xf>
    <xf numFmtId="0" fontId="4" fillId="6" borderId="27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</cellXfs>
  <cellStyles count="4">
    <cellStyle name="Moeda" xfId="1" builtinId="4"/>
    <cellStyle name="Normal" xfId="0" builtinId="0"/>
    <cellStyle name="Porcentagem" xfId="2" builtinId="5"/>
    <cellStyle name="Vírgula" xfId="3" builtinId="3"/>
  </cellStyles>
  <dxfs count="0"/>
  <tableStyles count="0" defaultTableStyle="TableStyleMedium2" defaultPivotStyle="PivotStyleLight16"/>
  <colors>
    <mruColors>
      <color rgb="FFFF9900"/>
      <color rgb="FF669E40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400">
                <a:latin typeface="Arial" pitchFamily="34" charset="0"/>
                <a:cs typeface="Arial" pitchFamily="34" charset="0"/>
              </a:defRPr>
            </a:pPr>
            <a:r>
              <a:rPr lang="pt-BR" sz="1400">
                <a:latin typeface="Arial" pitchFamily="34" charset="0"/>
                <a:cs typeface="Arial" pitchFamily="34" charset="0"/>
              </a:rPr>
              <a:t>Vendas 2023/2024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'Painel MARÇO 25'!$B$24</c:f>
              <c:strCache>
                <c:ptCount val="1"/>
                <c:pt idx="0">
                  <c:v>Vendas</c:v>
                </c:pt>
              </c:strCache>
            </c:strRef>
          </c:tx>
          <c:cat>
            <c:numRef>
              <c:f>'Painel MARÇO 25'!$A$25:$A$36</c:f>
              <c:numCache>
                <c:formatCode>mmm\-yy</c:formatCode>
                <c:ptCount val="12"/>
                <c:pt idx="0">
                  <c:v>45444</c:v>
                </c:pt>
                <c:pt idx="1">
                  <c:v>45474</c:v>
                </c:pt>
                <c:pt idx="2">
                  <c:v>45505</c:v>
                </c:pt>
                <c:pt idx="3">
                  <c:v>45536</c:v>
                </c:pt>
                <c:pt idx="4">
                  <c:v>45566</c:v>
                </c:pt>
                <c:pt idx="5">
                  <c:v>45597</c:v>
                </c:pt>
                <c:pt idx="6">
                  <c:v>45627</c:v>
                </c:pt>
                <c:pt idx="7">
                  <c:v>45658</c:v>
                </c:pt>
                <c:pt idx="8">
                  <c:v>45689</c:v>
                </c:pt>
                <c:pt idx="9">
                  <c:v>45717</c:v>
                </c:pt>
                <c:pt idx="10">
                  <c:v>45748</c:v>
                </c:pt>
                <c:pt idx="11">
                  <c:v>45778</c:v>
                </c:pt>
              </c:numCache>
            </c:numRef>
          </c:cat>
          <c:val>
            <c:numRef>
              <c:f>'Painel MARÇO 25'!$B$25:$B$35</c:f>
              <c:numCache>
                <c:formatCode>_("R$"* #,##0.00_);_("R$"* \(#,##0.00\);_("R$"* "-"??_);_(@_)</c:formatCode>
                <c:ptCount val="11"/>
                <c:pt idx="0">
                  <c:v>210372.89</c:v>
                </c:pt>
                <c:pt idx="1">
                  <c:v>259989.54</c:v>
                </c:pt>
                <c:pt idx="2">
                  <c:v>230334.18</c:v>
                </c:pt>
                <c:pt idx="3">
                  <c:v>204437.79</c:v>
                </c:pt>
                <c:pt idx="4">
                  <c:v>239659.37</c:v>
                </c:pt>
                <c:pt idx="5">
                  <c:v>198020.45</c:v>
                </c:pt>
                <c:pt idx="6">
                  <c:v>202821.05</c:v>
                </c:pt>
                <c:pt idx="7">
                  <c:v>197807.63</c:v>
                </c:pt>
                <c:pt idx="8">
                  <c:v>194815.42</c:v>
                </c:pt>
                <c:pt idx="9">
                  <c:v>224986.82</c:v>
                </c:pt>
                <c:pt idx="10">
                  <c:v>217189.61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D9-425B-A5C4-065FAC6660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marker val="1"/>
        <c:smooth val="0"/>
        <c:axId val="150108800"/>
        <c:axId val="150151936"/>
      </c:lineChart>
      <c:dateAx>
        <c:axId val="150108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pt-BR"/>
                  <a:t>PERÍODO</a:t>
                </a:r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crossAx val="150151936"/>
        <c:crosses val="autoZero"/>
        <c:auto val="1"/>
        <c:lblOffset val="100"/>
        <c:baseTimeUnit val="months"/>
      </c:dateAx>
      <c:valAx>
        <c:axId val="1501519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pt-BR"/>
                  <a:t>Faturamento</a:t>
                </a:r>
              </a:p>
            </c:rich>
          </c:tx>
          <c:overlay val="0"/>
        </c:title>
        <c:numFmt formatCode="_(&quot;R$&quot;* #,##0.00_);_(&quot;R$&quot;* \(#,##0.00\);_(&quot;R$&quot;* &quot;-&quot;??_);_(@_)" sourceLinked="1"/>
        <c:majorTickMark val="out"/>
        <c:minorTickMark val="none"/>
        <c:tickLblPos val="nextTo"/>
        <c:crossAx val="1501088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241" footer="0.3149606200000024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400">
                <a:latin typeface="Arial" pitchFamily="34" charset="0"/>
                <a:cs typeface="Arial" pitchFamily="34" charset="0"/>
              </a:defRPr>
            </a:pPr>
            <a:r>
              <a:rPr lang="en-US" sz="1400">
                <a:latin typeface="Arial" pitchFamily="34" charset="0"/>
                <a:cs typeface="Arial" pitchFamily="34" charset="0"/>
              </a:rPr>
              <a:t>Ticket médio 2023/2024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2"/>
          <c:order val="0"/>
          <c:tx>
            <c:strRef>
              <c:f>'Painel MARÇO 25'!$D$24</c:f>
              <c:strCache>
                <c:ptCount val="1"/>
                <c:pt idx="0">
                  <c:v>Ticket médio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800"/>
                </a:pPr>
                <a:endParaRPr lang="pt-B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'Painel MARÇO 25'!$A$25:$A$36</c:f>
              <c:numCache>
                <c:formatCode>mmm\-yy</c:formatCode>
                <c:ptCount val="12"/>
                <c:pt idx="0">
                  <c:v>45444</c:v>
                </c:pt>
                <c:pt idx="1">
                  <c:v>45474</c:v>
                </c:pt>
                <c:pt idx="2">
                  <c:v>45505</c:v>
                </c:pt>
                <c:pt idx="3">
                  <c:v>45536</c:v>
                </c:pt>
                <c:pt idx="4">
                  <c:v>45566</c:v>
                </c:pt>
                <c:pt idx="5">
                  <c:v>45597</c:v>
                </c:pt>
                <c:pt idx="6">
                  <c:v>45627</c:v>
                </c:pt>
                <c:pt idx="7">
                  <c:v>45658</c:v>
                </c:pt>
                <c:pt idx="8">
                  <c:v>45689</c:v>
                </c:pt>
                <c:pt idx="9">
                  <c:v>45717</c:v>
                </c:pt>
                <c:pt idx="10">
                  <c:v>45748</c:v>
                </c:pt>
                <c:pt idx="11">
                  <c:v>45778</c:v>
                </c:pt>
              </c:numCache>
            </c:numRef>
          </c:cat>
          <c:val>
            <c:numRef>
              <c:f>'Painel MARÇO 25'!$D$25:$D$36</c:f>
              <c:numCache>
                <c:formatCode>_("R$"* #,##0.00_);_("R$"* \(#,##0.00\);_("R$"* "-"??_);_(@_)</c:formatCode>
                <c:ptCount val="12"/>
                <c:pt idx="0">
                  <c:v>72.919545927209711</c:v>
                </c:pt>
                <c:pt idx="1">
                  <c:v>79.53182624655858</c:v>
                </c:pt>
                <c:pt idx="2">
                  <c:v>79.45297688858227</c:v>
                </c:pt>
                <c:pt idx="3">
                  <c:v>77.792157534246584</c:v>
                </c:pt>
                <c:pt idx="4">
                  <c:v>82.35717182130584</c:v>
                </c:pt>
                <c:pt idx="5">
                  <c:v>78.892609561752991</c:v>
                </c:pt>
                <c:pt idx="6">
                  <c:v>78.158400770712902</c:v>
                </c:pt>
                <c:pt idx="7">
                  <c:v>78.745075636942673</c:v>
                </c:pt>
                <c:pt idx="8">
                  <c:v>78.051049679487178</c:v>
                </c:pt>
                <c:pt idx="9">
                  <c:v>80.524989262705802</c:v>
                </c:pt>
                <c:pt idx="10">
                  <c:v>80.769657865377454</c:v>
                </c:pt>
                <c:pt idx="11">
                  <c:v>84.311992145662273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68-483E-9BFE-08B7BB7C1B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overlap val="100"/>
        <c:axId val="150288256"/>
        <c:axId val="150289792"/>
      </c:barChart>
      <c:dateAx>
        <c:axId val="15028825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50289792"/>
        <c:crosses val="autoZero"/>
        <c:auto val="1"/>
        <c:lblOffset val="100"/>
        <c:baseTimeUnit val="months"/>
      </c:dateAx>
      <c:valAx>
        <c:axId val="150289792"/>
        <c:scaling>
          <c:orientation val="minMax"/>
        </c:scaling>
        <c:delete val="0"/>
        <c:axPos val="l"/>
        <c:majorGridlines/>
        <c:numFmt formatCode="_(&quot;R$&quot;* #,##0.00_);_(&quot;R$&quot;* \(#,##0.00\);_(&quot;R$&quot;* &quot;-&quot;??_);_(@_)" sourceLinked="1"/>
        <c:majorTickMark val="none"/>
        <c:minorTickMark val="none"/>
        <c:tickLblPos val="nextTo"/>
        <c:crossAx val="1502882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252" footer="0.3149606200000025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>
                <a:latin typeface="Arial" pitchFamily="34" charset="0"/>
                <a:cs typeface="Arial" pitchFamily="34" charset="0"/>
              </a:rPr>
              <a:t>Vendas 2023/2024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MARÇO 25'!$A$60</c:f>
              <c:strCache>
                <c:ptCount val="1"/>
                <c:pt idx="0">
                  <c:v>Vendas</c:v>
                </c:pt>
              </c:strCache>
            </c:strRef>
          </c:tx>
          <c:invertIfNegative val="0"/>
          <c:dPt>
            <c:idx val="1"/>
            <c:invertIfNegative val="0"/>
            <c:bubble3D val="0"/>
            <c:spPr>
              <a:solidFill>
                <a:srgbClr val="FF9900"/>
              </a:solidFill>
            </c:spPr>
            <c:extLst>
              <c:ext xmlns:c16="http://schemas.microsoft.com/office/drawing/2014/chart" uri="{C3380CC4-5D6E-409C-BE32-E72D297353CC}">
                <c16:uniqueId val="{00000001-73E9-4253-993F-0EAFF1BD9F00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trendline>
            <c:name>%</c:name>
            <c:trendlineType val="linear"/>
            <c:dispRSqr val="0"/>
            <c:dispEq val="0"/>
          </c:trendline>
          <c:cat>
            <c:strRef>
              <c:f>'Painel MARÇO 25'!$B$59:$C$59</c:f>
              <c:strCache>
                <c:ptCount val="2"/>
                <c:pt idx="0">
                  <c:v>06/2023 a 05/2024</c:v>
                </c:pt>
                <c:pt idx="1">
                  <c:v>06/2024 a 05/2025</c:v>
                </c:pt>
              </c:strCache>
            </c:strRef>
          </c:cat>
          <c:val>
            <c:numRef>
              <c:f>'Painel MARÇO 25'!$B$60:$C$60</c:f>
              <c:numCache>
                <c:formatCode>_(* #,##0.00_);_(* \(#,##0.00\);_(* "-"??_);_(@_)</c:formatCode>
                <c:ptCount val="2"/>
                <c:pt idx="0">
                  <c:v>2212526.25</c:v>
                </c:pt>
                <c:pt idx="1">
                  <c:v>2616592.6399999997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3E9-4253-993F-0EAFF1BD9F0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02531840"/>
        <c:axId val="102533376"/>
      </c:barChart>
      <c:catAx>
        <c:axId val="1025318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02533376"/>
        <c:crosses val="autoZero"/>
        <c:auto val="1"/>
        <c:lblAlgn val="ctr"/>
        <c:lblOffset val="100"/>
        <c:noMultiLvlLbl val="0"/>
      </c:catAx>
      <c:valAx>
        <c:axId val="102533376"/>
        <c:scaling>
          <c:orientation val="minMax"/>
          <c:max val="30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pt-BR"/>
                  <a:t>Faturamento</a:t>
                </a:r>
              </a:p>
            </c:rich>
          </c:tx>
          <c:overlay val="0"/>
        </c:title>
        <c:numFmt formatCode="_(* #,##0.00_);_(* \(#,##0.00\);_(* &quot;-&quot;??_);_(@_)" sourceLinked="1"/>
        <c:majorTickMark val="none"/>
        <c:minorTickMark val="none"/>
        <c:tickLblPos val="nextTo"/>
        <c:crossAx val="1025318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224" footer="0.31496062000000224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 algn="ctr">
              <a:defRPr>
                <a:latin typeface="Arial" pitchFamily="34" charset="0"/>
                <a:cs typeface="Arial" pitchFamily="34" charset="0"/>
              </a:defRPr>
            </a:pPr>
            <a:r>
              <a:rPr lang="en-US" sz="1400">
                <a:latin typeface="Arial" pitchFamily="34" charset="0"/>
                <a:cs typeface="Arial" pitchFamily="34" charset="0"/>
              </a:rPr>
              <a:t>Clientes </a:t>
            </a:r>
            <a:r>
              <a:rPr lang="en-US" sz="1400" b="1" i="0" u="none" strike="noStrike" baseline="0">
                <a:latin typeface="Arial" pitchFamily="34" charset="0"/>
                <a:cs typeface="Arial" pitchFamily="34" charset="0"/>
              </a:rPr>
              <a:t>2023/2024</a:t>
            </a:r>
            <a:endParaRPr lang="en-US" sz="1400">
              <a:latin typeface="Arial" pitchFamily="34" charset="0"/>
              <a:cs typeface="Arial" pitchFamily="34" charset="0"/>
            </a:endParaRPr>
          </a:p>
        </c:rich>
      </c:tx>
      <c:layout>
        <c:manualLayout>
          <c:xMode val="edge"/>
          <c:yMode val="edge"/>
          <c:x val="0.28962137741538935"/>
          <c:y val="2.318841003097752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'Painel MARÇO 25'!$A$61</c:f>
              <c:strCache>
                <c:ptCount val="1"/>
                <c:pt idx="0">
                  <c:v>Clientes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669E40"/>
              </a:solidFill>
            </c:spPr>
            <c:extLst>
              <c:ext xmlns:c16="http://schemas.microsoft.com/office/drawing/2014/chart" uri="{C3380CC4-5D6E-409C-BE32-E72D297353CC}">
                <c16:uniqueId val="{00000001-D683-4778-A644-8BD6B2F2B422}"/>
              </c:ext>
            </c:extLst>
          </c:dPt>
          <c:dPt>
            <c:idx val="1"/>
            <c:invertIfNegative val="0"/>
            <c:bubble3D val="0"/>
            <c:spPr>
              <a:solidFill>
                <a:srgbClr val="FF9900"/>
              </a:solidFill>
            </c:spPr>
            <c:extLst>
              <c:ext xmlns:c16="http://schemas.microsoft.com/office/drawing/2014/chart" uri="{C3380CC4-5D6E-409C-BE32-E72D297353CC}">
                <c16:uniqueId val="{00000003-D683-4778-A644-8BD6B2F2B422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cat>
            <c:strRef>
              <c:f>'Painel MARÇO 25'!$B$59:$C$59</c:f>
              <c:strCache>
                <c:ptCount val="2"/>
                <c:pt idx="0">
                  <c:v>06/2023 a 05/2024</c:v>
                </c:pt>
                <c:pt idx="1">
                  <c:v>06/2024 a 05/2025</c:v>
                </c:pt>
              </c:strCache>
            </c:strRef>
          </c:cat>
          <c:val>
            <c:numRef>
              <c:f>'Painel MARÇO 25'!$B$61:$C$61</c:f>
              <c:numCache>
                <c:formatCode>0</c:formatCode>
                <c:ptCount val="2"/>
                <c:pt idx="0" formatCode="General">
                  <c:v>34289</c:v>
                </c:pt>
                <c:pt idx="1">
                  <c:v>32988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683-4778-A644-8BD6B2F2B4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0815872"/>
        <c:axId val="150817408"/>
      </c:barChart>
      <c:catAx>
        <c:axId val="1508158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0817408"/>
        <c:crosses val="autoZero"/>
        <c:auto val="1"/>
        <c:lblAlgn val="ctr"/>
        <c:lblOffset val="100"/>
        <c:noMultiLvlLbl val="0"/>
      </c:catAx>
      <c:valAx>
        <c:axId val="150817408"/>
        <c:scaling>
          <c:orientation val="minMax"/>
          <c:max val="500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08158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224" footer="0.314960620000002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400">
                <a:latin typeface="Arial" pitchFamily="34" charset="0"/>
                <a:cs typeface="Arial" pitchFamily="34" charset="0"/>
              </a:defRPr>
            </a:pPr>
            <a:r>
              <a:rPr lang="en-US" sz="1400">
                <a:latin typeface="Arial" pitchFamily="34" charset="0"/>
                <a:cs typeface="Arial" pitchFamily="34" charset="0"/>
              </a:rPr>
              <a:t>Vendas</a:t>
            </a:r>
            <a:br>
              <a:rPr lang="en-US" sz="1400">
                <a:latin typeface="Arial" pitchFamily="34" charset="0"/>
                <a:cs typeface="Arial" pitchFamily="34" charset="0"/>
              </a:rPr>
            </a:br>
            <a:r>
              <a:rPr lang="en-US" sz="1400" baseline="0">
                <a:latin typeface="Arial" pitchFamily="34" charset="0"/>
                <a:cs typeface="Arial" pitchFamily="34" charset="0"/>
              </a:rPr>
              <a:t> Jan a Mai/2024</a:t>
            </a:r>
            <a:br>
              <a:rPr lang="en-US" sz="1400" baseline="0">
                <a:latin typeface="Arial" pitchFamily="34" charset="0"/>
                <a:cs typeface="Arial" pitchFamily="34" charset="0"/>
              </a:rPr>
            </a:br>
            <a:r>
              <a:rPr lang="en-US" sz="1400" baseline="0">
                <a:latin typeface="Arial" pitchFamily="34" charset="0"/>
                <a:cs typeface="Arial" pitchFamily="34" charset="0"/>
              </a:rPr>
              <a:t>Jan a Mai/2025</a:t>
            </a:r>
            <a:endParaRPr lang="en-US" sz="1400">
              <a:latin typeface="Arial" pitchFamily="34" charset="0"/>
              <a:cs typeface="Arial" pitchFamily="34" charset="0"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MARÇO 25'!$A$103</c:f>
              <c:strCache>
                <c:ptCount val="1"/>
                <c:pt idx="0">
                  <c:v>TOTAL 2023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/>
                </a:pPr>
                <a:endParaRPr lang="pt-B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'Painel MARÇO 25'!$B$103</c:f>
              <c:numCache>
                <c:formatCode>_("R$"* #,##0.00_);_("R$"* \(#,##0.00\);_("R$"* "-"??_);_(@_)</c:formatCode>
                <c:ptCount val="1"/>
                <c:pt idx="0">
                  <c:v>952180.11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2F-4C65-AA1B-89BF552425EC}"/>
            </c:ext>
          </c:extLst>
        </c:ser>
        <c:ser>
          <c:idx val="1"/>
          <c:order val="1"/>
          <c:tx>
            <c:strRef>
              <c:f>'Painel MARÇO 25'!$A$119</c:f>
              <c:strCache>
                <c:ptCount val="1"/>
                <c:pt idx="0">
                  <c:v>TOTAL 2024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'Painel MARÇO 25'!$B$119</c:f>
              <c:numCache>
                <c:formatCode>_("R$"* #,##0.00_);_("R$"* \(#,##0.00\);_("R$"* "-"??_);_(@_)</c:formatCode>
                <c:ptCount val="1"/>
                <c:pt idx="0">
                  <c:v>1070957.3700000001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2F-4C65-AA1B-89BF552425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51073920"/>
        <c:axId val="151075456"/>
      </c:barChart>
      <c:catAx>
        <c:axId val="151073920"/>
        <c:scaling>
          <c:orientation val="minMax"/>
        </c:scaling>
        <c:delete val="1"/>
        <c:axPos val="b"/>
        <c:majorTickMark val="none"/>
        <c:minorTickMark val="none"/>
        <c:tickLblPos val="none"/>
        <c:crossAx val="151075456"/>
        <c:crosses val="autoZero"/>
        <c:auto val="1"/>
        <c:lblAlgn val="ctr"/>
        <c:lblOffset val="100"/>
        <c:noMultiLvlLbl val="0"/>
      </c:catAx>
      <c:valAx>
        <c:axId val="151075456"/>
        <c:scaling>
          <c:orientation val="minMax"/>
          <c:min val="100000"/>
        </c:scaling>
        <c:delete val="0"/>
        <c:axPos val="l"/>
        <c:majorGridlines/>
        <c:numFmt formatCode="_(&quot;R$&quot;* #,##0.00_);_(&quot;R$&quot;* \(#,##0.00\);_(&quot;R$&quot;* &quot;-&quot;??_);_(@_)" sourceLinked="1"/>
        <c:majorTickMark val="none"/>
        <c:minorTickMark val="none"/>
        <c:tickLblPos val="nextTo"/>
        <c:crossAx val="15107392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5946938005119666"/>
          <c:y val="0.89798013593586457"/>
          <c:w val="0.51135665485266391"/>
          <c:h val="6.655779134774506E-2"/>
        </c:manualLayout>
      </c:layout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286" footer="0.3149606200000028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400">
                <a:latin typeface="Arial" pitchFamily="34" charset="0"/>
                <a:cs typeface="Arial" pitchFamily="34" charset="0"/>
              </a:defRPr>
            </a:pPr>
            <a:r>
              <a:rPr lang="en-US" sz="1400">
                <a:latin typeface="Arial" pitchFamily="34" charset="0"/>
                <a:cs typeface="Arial" pitchFamily="34" charset="0"/>
              </a:rPr>
              <a:t>Clientes</a:t>
            </a:r>
            <a:r>
              <a:rPr lang="en-US" sz="1400" baseline="0">
                <a:latin typeface="Arial" pitchFamily="34" charset="0"/>
                <a:cs typeface="Arial" pitchFamily="34" charset="0"/>
              </a:rPr>
              <a:t>             </a:t>
            </a:r>
            <a:r>
              <a:rPr lang="en-US" sz="1400">
                <a:latin typeface="Arial" pitchFamily="34" charset="0"/>
                <a:cs typeface="Arial" pitchFamily="34" charset="0"/>
              </a:rPr>
              <a:t> </a:t>
            </a:r>
            <a:br>
              <a:rPr lang="en-US" sz="1400">
                <a:latin typeface="Arial" pitchFamily="34" charset="0"/>
                <a:cs typeface="Arial" pitchFamily="34" charset="0"/>
              </a:rPr>
            </a:br>
            <a:r>
              <a:rPr lang="en-US" sz="1400" baseline="0">
                <a:latin typeface="Arial" pitchFamily="34" charset="0"/>
                <a:cs typeface="Arial" pitchFamily="34" charset="0"/>
              </a:rPr>
              <a:t> </a:t>
            </a:r>
            <a: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  <a:t>Jan a Mai/2024</a:t>
            </a:r>
            <a:b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</a:br>
            <a: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  <a:t>Jan a Mai/2025</a:t>
            </a:r>
            <a:endParaRPr lang="en-US" sz="1400">
              <a:latin typeface="Arial" pitchFamily="34" charset="0"/>
              <a:cs typeface="Arial" pitchFamily="34" charset="0"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'Painel MARÇO 25'!$C$103</c:f>
              <c:numCache>
                <c:formatCode>0</c:formatCode>
                <c:ptCount val="1"/>
                <c:pt idx="0">
                  <c:v>13927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491-4312-BE19-83EFAB5ADFA4}"/>
            </c:ext>
          </c:extLst>
        </c:ser>
        <c:ser>
          <c:idx val="3"/>
          <c:order val="1"/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'Painel MARÇO 25'!$C$119</c:f>
              <c:numCache>
                <c:formatCode>0</c:formatCode>
                <c:ptCount val="1"/>
                <c:pt idx="0">
                  <c:v>13292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491-4312-BE19-83EFAB5ADFA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51190144"/>
        <c:axId val="151249280"/>
      </c:barChart>
      <c:catAx>
        <c:axId val="151190144"/>
        <c:scaling>
          <c:orientation val="minMax"/>
        </c:scaling>
        <c:delete val="1"/>
        <c:axPos val="b"/>
        <c:majorTickMark val="none"/>
        <c:minorTickMark val="none"/>
        <c:tickLblPos val="none"/>
        <c:crossAx val="151249280"/>
        <c:crosses val="autoZero"/>
        <c:auto val="1"/>
        <c:lblAlgn val="ctr"/>
        <c:lblOffset val="100"/>
        <c:noMultiLvlLbl val="0"/>
      </c:catAx>
      <c:valAx>
        <c:axId val="151249280"/>
        <c:scaling>
          <c:orientation val="minMax"/>
          <c:min val="1000"/>
        </c:scaling>
        <c:delete val="0"/>
        <c:axPos val="l"/>
        <c:majorGridlines/>
        <c:numFmt formatCode="0" sourceLinked="1"/>
        <c:majorTickMark val="none"/>
        <c:minorTickMark val="none"/>
        <c:tickLblPos val="nextTo"/>
        <c:crossAx val="15119014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0138230711946151"/>
          <c:y val="0.89447136497544488"/>
          <c:w val="0.31315364368582177"/>
          <c:h val="6.6788191571565389E-2"/>
        </c:manualLayout>
      </c:layout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286" footer="0.3149606200000028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400">
                <a:latin typeface="Arial" pitchFamily="34" charset="0"/>
                <a:cs typeface="Arial" pitchFamily="34" charset="0"/>
              </a:defRPr>
            </a:pPr>
            <a:r>
              <a:rPr lang="en-US" sz="1400">
                <a:latin typeface="Arial" pitchFamily="34" charset="0"/>
                <a:cs typeface="Arial" pitchFamily="34" charset="0"/>
              </a:rPr>
              <a:t>Unidades</a:t>
            </a:r>
            <a:br>
              <a:rPr lang="en-US" sz="1400">
                <a:latin typeface="Arial" pitchFamily="34" charset="0"/>
                <a:cs typeface="Arial" pitchFamily="34" charset="0"/>
              </a:rPr>
            </a:br>
            <a:r>
              <a:rPr lang="en-US" sz="1400" baseline="0">
                <a:latin typeface="Arial" pitchFamily="34" charset="0"/>
                <a:cs typeface="Arial" pitchFamily="34" charset="0"/>
              </a:rPr>
              <a:t> </a:t>
            </a:r>
            <a: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  <a:t>Jan a Mai/2024</a:t>
            </a:r>
            <a:b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</a:br>
            <a: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  <a:t>Jan a Mai/2025</a:t>
            </a:r>
            <a:endParaRPr lang="en-US" sz="1400">
              <a:latin typeface="Arial" pitchFamily="34" charset="0"/>
              <a:cs typeface="Arial" pitchFamily="34" charset="0"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MARÇO 25'!$A$103</c:f>
              <c:strCache>
                <c:ptCount val="1"/>
                <c:pt idx="0">
                  <c:v>TOTAL 2023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'Painel MARÇO 25'!$F$103</c:f>
              <c:numCache>
                <c:formatCode>0</c:formatCode>
                <c:ptCount val="1"/>
                <c:pt idx="0">
                  <c:v>48299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9B-4DF5-8681-FD907354BA70}"/>
            </c:ext>
          </c:extLst>
        </c:ser>
        <c:ser>
          <c:idx val="1"/>
          <c:order val="1"/>
          <c:tx>
            <c:strRef>
              <c:f>'Painel MARÇO 25'!$A$119</c:f>
              <c:strCache>
                <c:ptCount val="1"/>
                <c:pt idx="0">
                  <c:v>TOTAL 2024</c:v>
                </c:pt>
              </c:strCache>
            </c:strRef>
          </c:tx>
          <c:spPr>
            <a:solidFill>
              <a:srgbClr val="FF99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'Painel MARÇO 25'!$F$119</c:f>
              <c:numCache>
                <c:formatCode>_(* #,##0_);_(* \(#,##0\);_(* "-"_);_(@_)</c:formatCode>
                <c:ptCount val="1"/>
                <c:pt idx="0">
                  <c:v>45532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9B-4DF5-8681-FD907354B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54329856"/>
        <c:axId val="154331392"/>
      </c:barChart>
      <c:catAx>
        <c:axId val="154329856"/>
        <c:scaling>
          <c:orientation val="minMax"/>
        </c:scaling>
        <c:delete val="1"/>
        <c:axPos val="b"/>
        <c:majorTickMark val="none"/>
        <c:minorTickMark val="none"/>
        <c:tickLblPos val="none"/>
        <c:crossAx val="154331392"/>
        <c:crosses val="autoZero"/>
        <c:auto val="1"/>
        <c:lblAlgn val="ctr"/>
        <c:lblOffset val="100"/>
        <c:noMultiLvlLbl val="0"/>
      </c:catAx>
      <c:valAx>
        <c:axId val="154331392"/>
        <c:scaling>
          <c:orientation val="minMax"/>
          <c:max val="50000"/>
          <c:min val="0"/>
        </c:scaling>
        <c:delete val="0"/>
        <c:axPos val="l"/>
        <c:majorGridlines/>
        <c:numFmt formatCode="0" sourceLinked="1"/>
        <c:majorTickMark val="none"/>
        <c:minorTickMark val="none"/>
        <c:tickLblPos val="nextTo"/>
        <c:crossAx val="15432985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0138230711946218"/>
          <c:y val="0.89447136497544444"/>
          <c:w val="0.51170826901915467"/>
          <c:h val="7.9750440874214984E-2"/>
        </c:manualLayout>
      </c:layout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324" footer="0.3149606200000032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400">
                <a:latin typeface="Arial" pitchFamily="34" charset="0"/>
                <a:cs typeface="Arial" pitchFamily="34" charset="0"/>
              </a:defRPr>
            </a:pPr>
            <a:r>
              <a:rPr lang="en-US" sz="1400">
                <a:latin typeface="Arial" pitchFamily="34" charset="0"/>
                <a:cs typeface="Arial" pitchFamily="34" charset="0"/>
              </a:rPr>
              <a:t>Ticket Médio</a:t>
            </a:r>
            <a:r>
              <a:rPr lang="en-US" sz="1400" baseline="0">
                <a:latin typeface="Arial" pitchFamily="34" charset="0"/>
                <a:cs typeface="Arial" pitchFamily="34" charset="0"/>
              </a:rPr>
              <a:t>             </a:t>
            </a:r>
            <a:r>
              <a:rPr lang="en-US" sz="1400">
                <a:latin typeface="Arial" pitchFamily="34" charset="0"/>
                <a:cs typeface="Arial" pitchFamily="34" charset="0"/>
              </a:rPr>
              <a:t> </a:t>
            </a:r>
            <a:br>
              <a:rPr lang="en-US" sz="1400">
                <a:latin typeface="Arial" pitchFamily="34" charset="0"/>
                <a:cs typeface="Arial" pitchFamily="34" charset="0"/>
              </a:rPr>
            </a:br>
            <a: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  <a:t>Jan a Mai/2024</a:t>
            </a:r>
            <a:b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</a:br>
            <a:r>
              <a:rPr lang="en-US" sz="1400" b="1" i="0" u="none" strike="noStrike" kern="1200" baseline="0">
                <a:solidFill>
                  <a:sysClr val="windowText" lastClr="000000"/>
                </a:solidFill>
                <a:latin typeface="Arial" pitchFamily="34" charset="0"/>
                <a:cs typeface="Arial" pitchFamily="34" charset="0"/>
              </a:rPr>
              <a:t>Jan a Mai/2025</a:t>
            </a:r>
            <a:endParaRPr lang="en-US" sz="1400">
              <a:latin typeface="Arial" pitchFamily="34" charset="0"/>
              <a:cs typeface="Arial" pitchFamily="34" charset="0"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'Painel MARÇO 25'!$A$103</c:f>
              <c:strCache>
                <c:ptCount val="1"/>
                <c:pt idx="0">
                  <c:v>TOTAL 2023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'Painel MARÇO 25'!$D$103</c:f>
              <c:numCache>
                <c:formatCode>0.00</c:formatCode>
                <c:ptCount val="1"/>
                <c:pt idx="0">
                  <c:v>68.369362389602927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0E-443C-BA6F-6EB70DBB0558}"/>
            </c:ext>
          </c:extLst>
        </c:ser>
        <c:ser>
          <c:idx val="3"/>
          <c:order val="1"/>
          <c:tx>
            <c:strRef>
              <c:f>'Painel MARÇO 25'!$A$119</c:f>
              <c:strCache>
                <c:ptCount val="1"/>
                <c:pt idx="0">
                  <c:v>TOTAL 2024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'Painel MARÇO 25'!$D$119</c:f>
              <c:numCache>
                <c:formatCode>_("R$"* #,##0.00_);_("R$"* \(#,##0.00\);_("R$"* "-"??_);_(@_)</c:formatCode>
                <c:ptCount val="1"/>
                <c:pt idx="0">
                  <c:v>80.571574631357223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0E-443C-BA6F-6EB70DBB055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51190144"/>
        <c:axId val="151249280"/>
      </c:barChart>
      <c:catAx>
        <c:axId val="151190144"/>
        <c:scaling>
          <c:orientation val="minMax"/>
        </c:scaling>
        <c:delete val="1"/>
        <c:axPos val="b"/>
        <c:majorTickMark val="none"/>
        <c:minorTickMark val="none"/>
        <c:tickLblPos val="none"/>
        <c:crossAx val="151249280"/>
        <c:crosses val="autoZero"/>
        <c:auto val="1"/>
        <c:lblAlgn val="ctr"/>
        <c:lblOffset val="100"/>
        <c:noMultiLvlLbl val="0"/>
      </c:catAx>
      <c:valAx>
        <c:axId val="151249280"/>
        <c:scaling>
          <c:orientation val="minMax"/>
          <c:max val="100"/>
          <c:min val="0"/>
        </c:scaling>
        <c:delete val="0"/>
        <c:axPos val="l"/>
        <c:majorGridlines/>
        <c:numFmt formatCode="0.00" sourceLinked="1"/>
        <c:majorTickMark val="none"/>
        <c:minorTickMark val="none"/>
        <c:tickLblPos val="nextTo"/>
        <c:crossAx val="15119014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30138230711946151"/>
          <c:y val="0.89447136497544488"/>
          <c:w val="0.31315364368582177"/>
          <c:h val="6.6788191571565389E-2"/>
        </c:manualLayout>
      </c:layout>
      <c:overlay val="0"/>
    </c:legend>
    <c:plotVisOnly val="1"/>
    <c:dispBlanksAs val="gap"/>
    <c:showDLblsOverMax val="0"/>
  </c:chart>
  <c:printSettings>
    <c:headerFooter/>
    <c:pageMargins b="0.78740157499999996" l="0.511811024" r="0.511811024" t="0.78740157499999996" header="0.31496062000000297" footer="0.31496062000000297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8.xml"/><Relationship Id="rId5" Type="http://schemas.openxmlformats.org/officeDocument/2006/relationships/chart" Target="../charts/chart5.xml"/><Relationship Id="rId10" Type="http://schemas.openxmlformats.org/officeDocument/2006/relationships/image" Target="../media/image4.png"/><Relationship Id="rId4" Type="http://schemas.openxmlformats.org/officeDocument/2006/relationships/chart" Target="../charts/chart4.xml"/><Relationship Id="rId9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130968</xdr:rowOff>
    </xdr:from>
    <xdr:to>
      <xdr:col>5</xdr:col>
      <xdr:colOff>619124</xdr:colOff>
      <xdr:row>55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E490BEA-F6DE-482A-AFEB-D03CDAD4A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619124</xdr:colOff>
      <xdr:row>39</xdr:row>
      <xdr:rowOff>130969</xdr:rowOff>
    </xdr:from>
    <xdr:to>
      <xdr:col>13</xdr:col>
      <xdr:colOff>1000125</xdr:colOff>
      <xdr:row>54</xdr:row>
      <xdr:rowOff>178593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BF2C06-483F-4971-9508-E5CA2831C5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59531</xdr:colOff>
      <xdr:row>68</xdr:row>
      <xdr:rowOff>142875</xdr:rowOff>
    </xdr:from>
    <xdr:to>
      <xdr:col>6</xdr:col>
      <xdr:colOff>690563</xdr:colOff>
      <xdr:row>87</xdr:row>
      <xdr:rowOff>71439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919A38DF-5D39-45CE-8CEC-C7918B7447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714375</xdr:colOff>
      <xdr:row>68</xdr:row>
      <xdr:rowOff>142874</xdr:rowOff>
    </xdr:from>
    <xdr:to>
      <xdr:col>13</xdr:col>
      <xdr:colOff>1000125</xdr:colOff>
      <xdr:row>87</xdr:row>
      <xdr:rowOff>71436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85E3CE8D-E22A-4E3C-A8B3-17A0DD5C06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120</xdr:row>
      <xdr:rowOff>71438</xdr:rowOff>
    </xdr:from>
    <xdr:to>
      <xdr:col>3</xdr:col>
      <xdr:colOff>130968</xdr:colOff>
      <xdr:row>139</xdr:row>
      <xdr:rowOff>83343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553DEDA-4CF5-4079-988D-99BCDBEEEF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154781</xdr:colOff>
      <xdr:row>120</xdr:row>
      <xdr:rowOff>71437</xdr:rowOff>
    </xdr:from>
    <xdr:to>
      <xdr:col>6</xdr:col>
      <xdr:colOff>904876</xdr:colOff>
      <xdr:row>139</xdr:row>
      <xdr:rowOff>71439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9202CFC2-CC0A-4A34-A194-B76C64180B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221454</xdr:colOff>
      <xdr:row>120</xdr:row>
      <xdr:rowOff>71437</xdr:rowOff>
    </xdr:from>
    <xdr:to>
      <xdr:col>13</xdr:col>
      <xdr:colOff>840580</xdr:colOff>
      <xdr:row>139</xdr:row>
      <xdr:rowOff>71438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A2FBA171-60F2-4354-8655-6A6A224220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12</xdr:col>
      <xdr:colOff>797721</xdr:colOff>
      <xdr:row>68</xdr:row>
      <xdr:rowOff>142877</xdr:rowOff>
    </xdr:from>
    <xdr:to>
      <xdr:col>13</xdr:col>
      <xdr:colOff>993776</xdr:colOff>
      <xdr:row>71</xdr:row>
      <xdr:rowOff>129730</xdr:rowOff>
    </xdr:to>
    <xdr:pic>
      <xdr:nvPicPr>
        <xdr:cNvPr id="10" name="Imagem 9" descr="Logo Drogabel VERDE.png">
          <a:extLst>
            <a:ext uri="{FF2B5EF4-FFF2-40B4-BE49-F238E27FC236}">
              <a16:creationId xmlns:a16="http://schemas.microsoft.com/office/drawing/2014/main" id="{36115F67-EAEA-4ECF-A331-15FBC556C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3058301" y="12708257"/>
          <a:ext cx="1247615" cy="535493"/>
        </a:xfrm>
        <a:prstGeom prst="rect">
          <a:avLst/>
        </a:prstGeom>
      </xdr:spPr>
    </xdr:pic>
    <xdr:clientData/>
  </xdr:twoCellAnchor>
  <xdr:twoCellAnchor editAs="oneCell">
    <xdr:from>
      <xdr:col>12</xdr:col>
      <xdr:colOff>974909</xdr:colOff>
      <xdr:row>39</xdr:row>
      <xdr:rowOff>130968</xdr:rowOff>
    </xdr:from>
    <xdr:to>
      <xdr:col>13</xdr:col>
      <xdr:colOff>1017585</xdr:colOff>
      <xdr:row>42</xdr:row>
      <xdr:rowOff>47624</xdr:rowOff>
    </xdr:to>
    <xdr:pic>
      <xdr:nvPicPr>
        <xdr:cNvPr id="11" name="Imagem 10" descr="Logo Drogabel VERDE.png">
          <a:extLst>
            <a:ext uri="{FF2B5EF4-FFF2-40B4-BE49-F238E27FC236}">
              <a16:creationId xmlns:a16="http://schemas.microsoft.com/office/drawing/2014/main" id="{01A5DBE8-B025-4DB7-A642-163BC07FD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3235489" y="7362348"/>
          <a:ext cx="1094236" cy="465296"/>
        </a:xfrm>
        <a:prstGeom prst="rect">
          <a:avLst/>
        </a:prstGeom>
      </xdr:spPr>
    </xdr:pic>
    <xdr:clientData/>
  </xdr:twoCellAnchor>
  <xdr:twoCellAnchor editAs="oneCell">
    <xdr:from>
      <xdr:col>4</xdr:col>
      <xdr:colOff>440530</xdr:colOff>
      <xdr:row>39</xdr:row>
      <xdr:rowOff>107153</xdr:rowOff>
    </xdr:from>
    <xdr:to>
      <xdr:col>5</xdr:col>
      <xdr:colOff>660396</xdr:colOff>
      <xdr:row>42</xdr:row>
      <xdr:rowOff>39514</xdr:rowOff>
    </xdr:to>
    <xdr:pic>
      <xdr:nvPicPr>
        <xdr:cNvPr id="12" name="Imagem 11" descr="Logo Drogabel VERDE.png">
          <a:extLst>
            <a:ext uri="{FF2B5EF4-FFF2-40B4-BE49-F238E27FC236}">
              <a16:creationId xmlns:a16="http://schemas.microsoft.com/office/drawing/2014/main" id="{6DE1D5F6-12A3-4A86-BCE8-66DF5A5ED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761070" y="7338533"/>
          <a:ext cx="1134266" cy="481001"/>
        </a:xfrm>
        <a:prstGeom prst="rect">
          <a:avLst/>
        </a:prstGeom>
      </xdr:spPr>
    </xdr:pic>
    <xdr:clientData/>
  </xdr:twoCellAnchor>
  <xdr:twoCellAnchor>
    <xdr:from>
      <xdr:col>6</xdr:col>
      <xdr:colOff>933450</xdr:colOff>
      <xdr:row>120</xdr:row>
      <xdr:rowOff>66675</xdr:rowOff>
    </xdr:from>
    <xdr:to>
      <xdr:col>10</xdr:col>
      <xdr:colOff>188120</xdr:colOff>
      <xdr:row>139</xdr:row>
      <xdr:rowOff>66677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BF95E94-0025-4450-9D18-87D6B8E43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12</xdr:col>
      <xdr:colOff>790575</xdr:colOff>
      <xdr:row>0</xdr:row>
      <xdr:rowOff>0</xdr:rowOff>
    </xdr:from>
    <xdr:to>
      <xdr:col>14</xdr:col>
      <xdr:colOff>38099</xdr:colOff>
      <xdr:row>3</xdr:row>
      <xdr:rowOff>10310</xdr:rowOff>
    </xdr:to>
    <xdr:pic>
      <xdr:nvPicPr>
        <xdr:cNvPr id="8" name="Imagem 7" descr="Logo Drogabel VERDE.png">
          <a:extLst>
            <a:ext uri="{FF2B5EF4-FFF2-40B4-BE49-F238E27FC236}">
              <a16:creationId xmlns:a16="http://schemas.microsoft.com/office/drawing/2014/main" id="{EA2668FB-9D76-47E0-8E71-57E210A49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039725" y="0"/>
          <a:ext cx="1343024" cy="562760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0.78003</cdr:x>
      <cdr:y>0</cdr:y>
    </cdr:from>
    <cdr:to>
      <cdr:x>1</cdr:x>
      <cdr:y>0.16779</cdr:y>
    </cdr:to>
    <cdr:pic>
      <cdr:nvPicPr>
        <cdr:cNvPr id="2" name="Imagem 1" descr="Logo Drogabel VERDE.png">
          <a:extLst xmlns:a="http://schemas.openxmlformats.org/drawingml/2006/main">
            <a:ext uri="{FF2B5EF4-FFF2-40B4-BE49-F238E27FC236}">
              <a16:creationId xmlns:a16="http://schemas.microsoft.com/office/drawing/2014/main" id="{58D0C6F5-2D1E-AAC0-FC13-C1FEF5A77B32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5122294" y="0"/>
          <a:ext cx="1414239" cy="595314"/>
        </a:xfrm>
        <a:prstGeom xmlns:a="http://schemas.openxmlformats.org/drawingml/2006/main" prst="rect">
          <a:avLst/>
        </a:prstGeom>
      </cdr:spPr>
    </cdr:pic>
  </cdr:relSizeAnchor>
</c:userShape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75A59-C554-46A7-91BF-A34FB952AD76}">
  <dimension ref="A1:O199"/>
  <sheetViews>
    <sheetView showGridLines="0" tabSelected="1" topLeftCell="A40" zoomScale="80" zoomScaleNormal="80" workbookViewId="0">
      <selection activeCell="S26" sqref="S26"/>
    </sheetView>
  </sheetViews>
  <sheetFormatPr defaultRowHeight="14.6" x14ac:dyDescent="0.4"/>
  <cols>
    <col min="1" max="1" width="14.07421875" customWidth="1"/>
    <col min="2" max="2" width="17.921875" bestFit="1" customWidth="1"/>
    <col min="3" max="3" width="18.07421875" style="91" bestFit="1" customWidth="1"/>
    <col min="4" max="4" width="12.921875" customWidth="1"/>
    <col min="5" max="5" width="13.3828125" customWidth="1"/>
    <col min="6" max="6" width="14.4609375" bestFit="1" customWidth="1"/>
    <col min="7" max="7" width="17" bestFit="1" customWidth="1"/>
    <col min="8" max="8" width="11.61328125" style="67" customWidth="1"/>
    <col min="9" max="9" width="17" style="35" bestFit="1" customWidth="1"/>
    <col min="10" max="10" width="17" bestFit="1" customWidth="1"/>
    <col min="11" max="11" width="9.3828125" style="78" bestFit="1" customWidth="1"/>
    <col min="12" max="12" width="16" customWidth="1"/>
    <col min="13" max="14" width="15.3828125" bestFit="1" customWidth="1"/>
    <col min="15" max="15" width="0.84375" customWidth="1"/>
    <col min="16" max="16" width="1.53515625" customWidth="1"/>
    <col min="17" max="17" width="7.07421875" bestFit="1" customWidth="1"/>
    <col min="18" max="18" width="8.61328125" bestFit="1" customWidth="1"/>
    <col min="19" max="19" width="9.61328125" bestFit="1" customWidth="1"/>
    <col min="20" max="20" width="13.07421875" bestFit="1" customWidth="1"/>
    <col min="21" max="21" width="14" bestFit="1" customWidth="1"/>
  </cols>
  <sheetData>
    <row r="1" spans="1:14" ht="14.4" customHeight="1" x14ac:dyDescent="0.4">
      <c r="C1" s="371" t="s">
        <v>67</v>
      </c>
      <c r="D1" s="371"/>
      <c r="E1" s="371"/>
      <c r="F1" s="371"/>
      <c r="G1" s="371"/>
      <c r="H1" s="371"/>
      <c r="I1" s="371"/>
      <c r="J1" s="371"/>
      <c r="K1" s="371"/>
      <c r="L1" s="371"/>
    </row>
    <row r="2" spans="1:14" ht="14.4" customHeight="1" x14ac:dyDescent="0.4">
      <c r="C2" s="371"/>
      <c r="D2" s="371"/>
      <c r="E2" s="371"/>
      <c r="F2" s="371"/>
      <c r="G2" s="371"/>
      <c r="H2" s="371"/>
      <c r="I2" s="371"/>
      <c r="J2" s="371"/>
      <c r="K2" s="371"/>
      <c r="L2" s="371"/>
    </row>
    <row r="3" spans="1:14" ht="15" thickBot="1" x14ac:dyDescent="0.45"/>
    <row r="4" spans="1:14" ht="18.45" x14ac:dyDescent="0.5">
      <c r="A4" s="3" t="s">
        <v>0</v>
      </c>
      <c r="B4" s="4"/>
      <c r="C4" s="92"/>
      <c r="D4" s="5"/>
      <c r="E4" s="5"/>
      <c r="F4" s="5"/>
      <c r="G4" s="5"/>
      <c r="H4" s="337"/>
      <c r="I4" s="338"/>
      <c r="J4" s="5"/>
      <c r="K4" s="81"/>
      <c r="L4" s="5"/>
      <c r="M4" s="5"/>
      <c r="N4" s="6"/>
    </row>
    <row r="5" spans="1:14" x14ac:dyDescent="0.4">
      <c r="A5" s="7" t="s">
        <v>68</v>
      </c>
      <c r="B5" s="8"/>
      <c r="C5" s="93"/>
      <c r="D5" s="8"/>
      <c r="E5" s="8"/>
      <c r="F5" s="8"/>
      <c r="G5" s="8"/>
      <c r="H5" s="339"/>
      <c r="I5" s="340"/>
      <c r="J5" s="8"/>
      <c r="K5" s="82"/>
      <c r="L5" s="8"/>
      <c r="M5" s="8"/>
      <c r="N5" s="9"/>
    </row>
    <row r="6" spans="1:14" ht="15" thickBot="1" x14ac:dyDescent="0.45">
      <c r="A6" s="18" t="s">
        <v>62</v>
      </c>
      <c r="B6" s="19"/>
      <c r="C6" s="94"/>
      <c r="D6" s="19"/>
      <c r="E6" s="19"/>
      <c r="F6" s="19"/>
      <c r="G6" s="19"/>
      <c r="H6" s="341"/>
      <c r="I6" s="342"/>
      <c r="J6" s="19"/>
      <c r="K6" s="83"/>
      <c r="L6" s="19"/>
      <c r="M6" s="19"/>
      <c r="N6" s="20"/>
    </row>
    <row r="7" spans="1:14" ht="15" thickBot="1" x14ac:dyDescent="0.45">
      <c r="A7" s="354" t="s">
        <v>60</v>
      </c>
      <c r="B7" s="272" t="s">
        <v>49</v>
      </c>
      <c r="C7" s="95"/>
      <c r="D7" s="22"/>
      <c r="E7" s="22"/>
      <c r="F7" s="22"/>
      <c r="G7" s="22"/>
      <c r="H7" s="68"/>
      <c r="I7" s="36"/>
      <c r="J7" s="22"/>
      <c r="K7" s="85"/>
      <c r="L7" s="22"/>
      <c r="M7" s="22"/>
      <c r="N7" s="23"/>
    </row>
    <row r="8" spans="1:14" ht="16.5" customHeight="1" x14ac:dyDescent="0.4">
      <c r="A8" s="24">
        <v>2023</v>
      </c>
      <c r="B8" s="25" t="s">
        <v>2</v>
      </c>
      <c r="C8" s="96" t="s">
        <v>3</v>
      </c>
      <c r="D8" s="25" t="s">
        <v>8</v>
      </c>
      <c r="E8" s="25" t="s">
        <v>47</v>
      </c>
      <c r="F8" s="25" t="s">
        <v>10</v>
      </c>
      <c r="G8" s="25" t="s">
        <v>4</v>
      </c>
      <c r="H8" s="66" t="s">
        <v>45</v>
      </c>
      <c r="I8" s="37" t="s">
        <v>30</v>
      </c>
      <c r="J8" s="25" t="s">
        <v>7</v>
      </c>
      <c r="K8" s="77" t="s">
        <v>46</v>
      </c>
      <c r="L8" s="25" t="s">
        <v>16</v>
      </c>
      <c r="M8" s="25" t="s">
        <v>18</v>
      </c>
      <c r="N8" s="26" t="s">
        <v>17</v>
      </c>
    </row>
    <row r="9" spans="1:14" x14ac:dyDescent="0.4">
      <c r="A9" s="359">
        <v>45078</v>
      </c>
      <c r="B9" s="347">
        <v>186863.34</v>
      </c>
      <c r="C9" s="91">
        <v>3012</v>
      </c>
      <c r="D9" s="324">
        <f t="shared" ref="D9:D13" si="0">IFERROR(B9/C9,0)</f>
        <v>62.039621513944219</v>
      </c>
      <c r="E9" s="325">
        <f t="shared" ref="E9:E12" si="1">IFERROR(F9/C9,0)</f>
        <v>3.2446879150066401</v>
      </c>
      <c r="F9">
        <v>9773</v>
      </c>
      <c r="G9" s="347">
        <v>105090.4</v>
      </c>
      <c r="H9" s="326">
        <f t="shared" ref="H9:H13" si="2">IFERROR(G9/B9,0)</f>
        <v>0.56239174575387552</v>
      </c>
      <c r="I9" s="347">
        <v>361293.33</v>
      </c>
      <c r="J9" s="327">
        <f t="shared" ref="J9:J19" si="3">I9+G9-I10</f>
        <v>105852.04999999999</v>
      </c>
      <c r="K9" s="343">
        <f t="shared" ref="K9:K20" si="4">IFERROR(J9/B9,0)</f>
        <v>0.56646771913634852</v>
      </c>
      <c r="L9" s="362">
        <v>81683.47</v>
      </c>
      <c r="M9" s="362">
        <v>66131.19</v>
      </c>
      <c r="N9" s="363">
        <v>39048.68</v>
      </c>
    </row>
    <row r="10" spans="1:14" x14ac:dyDescent="0.4">
      <c r="A10" s="359">
        <v>45108</v>
      </c>
      <c r="B10" s="347">
        <v>184055.01</v>
      </c>
      <c r="C10" s="91">
        <v>2966</v>
      </c>
      <c r="D10" s="324">
        <f t="shared" si="0"/>
        <v>62.054959541469998</v>
      </c>
      <c r="E10" s="325">
        <f t="shared" si="1"/>
        <v>3.2157788267026297</v>
      </c>
      <c r="F10">
        <v>9538</v>
      </c>
      <c r="G10" s="347">
        <v>93814.16</v>
      </c>
      <c r="H10" s="326">
        <f t="shared" si="2"/>
        <v>0.50970717939163945</v>
      </c>
      <c r="I10" s="347">
        <v>360531.68</v>
      </c>
      <c r="J10" s="327">
        <f t="shared" si="3"/>
        <v>106712.27999999997</v>
      </c>
      <c r="K10" s="343">
        <f t="shared" si="4"/>
        <v>0.57978470675696336</v>
      </c>
      <c r="L10" s="362">
        <v>80589.13</v>
      </c>
      <c r="M10" s="362">
        <v>62392.67</v>
      </c>
      <c r="N10" s="363">
        <v>41073.21</v>
      </c>
    </row>
    <row r="11" spans="1:14" x14ac:dyDescent="0.4">
      <c r="A11" s="359">
        <v>45139</v>
      </c>
      <c r="B11" s="347">
        <v>197956.61</v>
      </c>
      <c r="C11" s="91">
        <v>3162</v>
      </c>
      <c r="D11" s="324">
        <f t="shared" si="0"/>
        <v>62.604873497786208</v>
      </c>
      <c r="E11" s="325">
        <f t="shared" si="1"/>
        <v>3.1129032258064515</v>
      </c>
      <c r="F11">
        <v>9843</v>
      </c>
      <c r="G11" s="347">
        <v>115358.8</v>
      </c>
      <c r="H11" s="326">
        <f t="shared" si="2"/>
        <v>0.58274790622045913</v>
      </c>
      <c r="I11" s="347">
        <v>347633.56</v>
      </c>
      <c r="J11" s="327">
        <f t="shared" si="3"/>
        <v>121677.70000000001</v>
      </c>
      <c r="K11" s="343">
        <f t="shared" si="4"/>
        <v>0.61466853771642194</v>
      </c>
      <c r="L11" s="362">
        <v>91484.01</v>
      </c>
      <c r="M11" s="362">
        <v>64209.69</v>
      </c>
      <c r="N11" s="363">
        <v>42262.91</v>
      </c>
    </row>
    <row r="12" spans="1:14" x14ac:dyDescent="0.4">
      <c r="A12" s="359">
        <v>45170</v>
      </c>
      <c r="B12" s="347">
        <v>169860.84</v>
      </c>
      <c r="C12" s="91">
        <v>2711</v>
      </c>
      <c r="D12" s="324">
        <f t="shared" si="0"/>
        <v>62.656156399852449</v>
      </c>
      <c r="E12" s="325">
        <f t="shared" si="1"/>
        <v>3.2301733677609739</v>
      </c>
      <c r="F12">
        <v>8757</v>
      </c>
      <c r="G12" s="347">
        <v>106593.19</v>
      </c>
      <c r="H12" s="326">
        <f t="shared" si="2"/>
        <v>0.62753245539113078</v>
      </c>
      <c r="I12" s="347">
        <v>341314.66</v>
      </c>
      <c r="J12" s="327">
        <f t="shared" si="3"/>
        <v>98410.169999999984</v>
      </c>
      <c r="K12" s="343">
        <f t="shared" si="4"/>
        <v>0.57935760826332894</v>
      </c>
      <c r="L12" s="362">
        <v>75909.679999999993</v>
      </c>
      <c r="M12" s="362">
        <v>54930.37</v>
      </c>
      <c r="N12" s="363">
        <v>39020.79</v>
      </c>
    </row>
    <row r="13" spans="1:14" x14ac:dyDescent="0.4">
      <c r="A13" s="359">
        <v>45200</v>
      </c>
      <c r="B13" s="347">
        <v>167258.79</v>
      </c>
      <c r="C13" s="91">
        <v>2883</v>
      </c>
      <c r="D13" s="324">
        <f t="shared" si="0"/>
        <v>58.015535900104062</v>
      </c>
      <c r="E13" s="325">
        <f>IFERROR(F13/C13,0)</f>
        <v>3.0485605272285814</v>
      </c>
      <c r="F13">
        <v>8789</v>
      </c>
      <c r="G13" s="347">
        <v>97349.11</v>
      </c>
      <c r="H13" s="326">
        <f t="shared" si="2"/>
        <v>0.58202686985837937</v>
      </c>
      <c r="I13" s="347">
        <v>349497.68</v>
      </c>
      <c r="J13" s="327">
        <f t="shared" si="3"/>
        <v>106829.68</v>
      </c>
      <c r="K13" s="343">
        <f t="shared" si="4"/>
        <v>0.63870891329537893</v>
      </c>
      <c r="L13" s="362">
        <v>73106.69</v>
      </c>
      <c r="M13" s="362">
        <v>53326.76</v>
      </c>
      <c r="N13" s="363">
        <v>40825.339999999997</v>
      </c>
    </row>
    <row r="14" spans="1:14" x14ac:dyDescent="0.4">
      <c r="A14" s="359">
        <v>45231</v>
      </c>
      <c r="B14" s="347">
        <v>167326.84</v>
      </c>
      <c r="C14" s="91">
        <v>2689</v>
      </c>
      <c r="D14" s="324">
        <f>IFERROR(B14/C14,0)</f>
        <v>62.226418743027146</v>
      </c>
      <c r="E14" s="325">
        <f t="shared" ref="E14:E19" si="5">IFERROR(F14/C14,0)</f>
        <v>3.3261435477872814</v>
      </c>
      <c r="F14" s="348">
        <v>8944</v>
      </c>
      <c r="G14" s="347">
        <v>114204.5</v>
      </c>
      <c r="H14" s="326">
        <f>IFERROR(G14/B14,0)</f>
        <v>0.68252349712694027</v>
      </c>
      <c r="I14" s="347">
        <v>340017.11</v>
      </c>
      <c r="J14" s="327">
        <f t="shared" si="3"/>
        <v>96676.25</v>
      </c>
      <c r="K14" s="343">
        <f t="shared" si="4"/>
        <v>0.57776893414110975</v>
      </c>
      <c r="L14" s="351">
        <v>67753.2</v>
      </c>
      <c r="M14" s="351">
        <v>52689.88</v>
      </c>
      <c r="N14" s="352">
        <v>46883.76</v>
      </c>
    </row>
    <row r="15" spans="1:14" x14ac:dyDescent="0.4">
      <c r="A15" s="359">
        <v>45261</v>
      </c>
      <c r="B15" s="347">
        <v>187024.71</v>
      </c>
      <c r="C15" s="91">
        <v>2939</v>
      </c>
      <c r="D15" s="324">
        <f t="shared" ref="D15:D20" si="6">IFERROR(B15/C15,0)</f>
        <v>63.635491663831232</v>
      </c>
      <c r="E15" s="325">
        <f t="shared" si="5"/>
        <v>3.5542701599183397</v>
      </c>
      <c r="F15" s="348">
        <v>10446</v>
      </c>
      <c r="G15" s="347">
        <v>110750.06</v>
      </c>
      <c r="H15" s="326">
        <f t="shared" ref="H15:H20" si="7">IFERROR(G15/B15,0)</f>
        <v>0.5921680616427637</v>
      </c>
      <c r="I15" s="347">
        <v>357545.36</v>
      </c>
      <c r="J15" s="327">
        <f t="shared" si="3"/>
        <v>113990.14999999997</v>
      </c>
      <c r="K15" s="343">
        <f t="shared" si="4"/>
        <v>0.60949245690582798</v>
      </c>
      <c r="L15" s="351">
        <v>69181.899999999994</v>
      </c>
      <c r="M15" s="351">
        <v>55201.21</v>
      </c>
      <c r="N15" s="352">
        <f>B15-L15-M15</f>
        <v>62641.599999999999</v>
      </c>
    </row>
    <row r="16" spans="1:14" x14ac:dyDescent="0.4">
      <c r="A16" s="359">
        <v>45292</v>
      </c>
      <c r="B16" s="336">
        <v>186442.97</v>
      </c>
      <c r="C16" s="353">
        <v>2822</v>
      </c>
      <c r="D16" s="324">
        <f t="shared" si="6"/>
        <v>66.067671863926293</v>
      </c>
      <c r="E16" s="325">
        <f t="shared" si="5"/>
        <v>3.4337349397590362</v>
      </c>
      <c r="F16" s="331">
        <v>9690</v>
      </c>
      <c r="G16" s="336">
        <v>114049.29</v>
      </c>
      <c r="H16" s="326">
        <f t="shared" si="7"/>
        <v>0.61171139893341109</v>
      </c>
      <c r="I16" s="336">
        <v>354305.27</v>
      </c>
      <c r="J16" s="327">
        <f t="shared" si="3"/>
        <v>113784.59999999998</v>
      </c>
      <c r="K16" s="343">
        <f t="shared" si="4"/>
        <v>0.61029171547739225</v>
      </c>
      <c r="L16" s="327">
        <v>71116.44</v>
      </c>
      <c r="M16" s="327">
        <v>58921.86</v>
      </c>
      <c r="N16" s="352">
        <f t="shared" ref="N16:N20" si="8">B16-L16-M16</f>
        <v>56404.67</v>
      </c>
    </row>
    <row r="17" spans="1:15" x14ac:dyDescent="0.4">
      <c r="A17" s="359">
        <v>45323</v>
      </c>
      <c r="B17" s="336">
        <v>181187.84</v>
      </c>
      <c r="C17" s="353">
        <v>2705</v>
      </c>
      <c r="D17" s="324">
        <f t="shared" si="6"/>
        <v>66.982565619223664</v>
      </c>
      <c r="E17" s="325">
        <f t="shared" si="5"/>
        <v>3.4676524953789278</v>
      </c>
      <c r="F17" s="331">
        <v>9380</v>
      </c>
      <c r="G17" s="336">
        <v>107810.3</v>
      </c>
      <c r="H17" s="326">
        <f t="shared" si="7"/>
        <v>0.59501951124313868</v>
      </c>
      <c r="I17" s="336">
        <v>354569.96</v>
      </c>
      <c r="J17" s="327">
        <f t="shared" si="3"/>
        <v>109808.69</v>
      </c>
      <c r="K17" s="343">
        <f t="shared" si="4"/>
        <v>0.60604889378889892</v>
      </c>
      <c r="L17" s="327">
        <v>72144.2</v>
      </c>
      <c r="M17" s="327">
        <v>53818.97</v>
      </c>
      <c r="N17" s="352">
        <f t="shared" si="8"/>
        <v>55224.67</v>
      </c>
    </row>
    <row r="18" spans="1:15" x14ac:dyDescent="0.4">
      <c r="A18" s="359">
        <v>45352</v>
      </c>
      <c r="B18" s="336">
        <v>193115.34</v>
      </c>
      <c r="C18" s="353">
        <v>2868</v>
      </c>
      <c r="D18" s="324">
        <f t="shared" si="6"/>
        <v>67.334497907949796</v>
      </c>
      <c r="E18" s="325">
        <f t="shared" si="5"/>
        <v>3.5753138075313808</v>
      </c>
      <c r="F18" s="331">
        <v>10254</v>
      </c>
      <c r="G18" s="336">
        <v>135847.92000000001</v>
      </c>
      <c r="H18" s="326">
        <f t="shared" si="7"/>
        <v>0.70345483688659849</v>
      </c>
      <c r="I18" s="336">
        <v>352571.57</v>
      </c>
      <c r="J18" s="327">
        <f t="shared" si="3"/>
        <v>107558.70000000001</v>
      </c>
      <c r="K18" s="343">
        <f t="shared" si="4"/>
        <v>0.55696611154763787</v>
      </c>
      <c r="L18" s="327">
        <v>69116.149999999994</v>
      </c>
      <c r="M18" s="327">
        <v>65892.399999999994</v>
      </c>
      <c r="N18" s="352">
        <f t="shared" si="8"/>
        <v>58106.790000000008</v>
      </c>
    </row>
    <row r="19" spans="1:15" x14ac:dyDescent="0.4">
      <c r="A19" s="359">
        <v>45383</v>
      </c>
      <c r="B19" s="336">
        <v>186132.96</v>
      </c>
      <c r="C19" s="353">
        <v>2685</v>
      </c>
      <c r="D19" s="324">
        <f t="shared" si="6"/>
        <v>69.323262569832394</v>
      </c>
      <c r="E19" s="325">
        <f t="shared" si="5"/>
        <v>3.4119180633147113</v>
      </c>
      <c r="F19" s="331">
        <v>9161</v>
      </c>
      <c r="G19" s="336">
        <v>114824.68</v>
      </c>
      <c r="H19" s="326">
        <f t="shared" si="7"/>
        <v>0.61689600810087586</v>
      </c>
      <c r="I19" s="336">
        <v>380860.79</v>
      </c>
      <c r="J19" s="327">
        <f t="shared" si="3"/>
        <v>111435.06</v>
      </c>
      <c r="K19" s="343">
        <f t="shared" si="4"/>
        <v>0.59868526240597042</v>
      </c>
      <c r="L19" s="327">
        <v>75539.820000000007</v>
      </c>
      <c r="M19" s="327">
        <v>57293.37</v>
      </c>
      <c r="N19" s="352">
        <f t="shared" si="8"/>
        <v>53299.769999999982</v>
      </c>
    </row>
    <row r="20" spans="1:15" ht="15" thickBot="1" x14ac:dyDescent="0.45">
      <c r="A20" s="359">
        <v>45413</v>
      </c>
      <c r="B20" s="336">
        <v>205301</v>
      </c>
      <c r="C20" s="353">
        <v>2847</v>
      </c>
      <c r="D20" s="324">
        <f t="shared" si="6"/>
        <v>72.111345275728837</v>
      </c>
      <c r="E20" s="325">
        <f t="shared" ref="E20" si="9">IFERROR(F20/C20,0)</f>
        <v>3.4471373375482965</v>
      </c>
      <c r="F20" s="331">
        <v>9814</v>
      </c>
      <c r="G20" s="336">
        <v>122259.03</v>
      </c>
      <c r="H20" s="326">
        <f t="shared" si="7"/>
        <v>0.59551112756391833</v>
      </c>
      <c r="I20" s="336">
        <v>384250.41</v>
      </c>
      <c r="J20" s="327">
        <f>I20+G20-I25</f>
        <v>117273.97999999992</v>
      </c>
      <c r="K20" s="343">
        <f t="shared" si="4"/>
        <v>0.57122946308103673</v>
      </c>
      <c r="L20" s="327">
        <v>82056.37</v>
      </c>
      <c r="M20" s="327">
        <v>62839.23</v>
      </c>
      <c r="N20" s="329">
        <f t="shared" si="8"/>
        <v>60405.4</v>
      </c>
      <c r="O20" s="329">
        <f>C20-M20-N20</f>
        <v>-120397.63</v>
      </c>
    </row>
    <row r="21" spans="1:15" ht="15" thickBot="1" x14ac:dyDescent="0.45">
      <c r="A21" s="1" t="s">
        <v>11</v>
      </c>
      <c r="B21" s="2">
        <f>SUM(B9:B20)</f>
        <v>2212526.25</v>
      </c>
      <c r="C21" s="98">
        <f>SUM(C9:C20)</f>
        <v>34289</v>
      </c>
      <c r="D21" s="333">
        <f t="shared" ref="D21" si="10">IFERROR(B21/C21,0)</f>
        <v>64.525831899442977</v>
      </c>
      <c r="E21" s="333">
        <f t="shared" ref="E21" si="11">IFERROR(F21/C21,0)</f>
        <v>3.3360261308291288</v>
      </c>
      <c r="F21" s="105">
        <f>SUM(F9:F20)</f>
        <v>114389</v>
      </c>
      <c r="G21" s="2">
        <f>SUM(G9:G20)</f>
        <v>1337951.44</v>
      </c>
      <c r="H21" s="70">
        <f t="shared" ref="H21" si="12">IFERROR(G21/B21,0)</f>
        <v>0.6047166400850611</v>
      </c>
      <c r="I21" s="2"/>
      <c r="J21" s="2"/>
      <c r="K21" s="70">
        <f>AVERAGE(K9:K20)</f>
        <v>0.59245586020969287</v>
      </c>
      <c r="L21" s="2">
        <f>SUM(L9:L20)</f>
        <v>909681.05999999994</v>
      </c>
      <c r="M21" s="106">
        <f>SUM(M9:M20)</f>
        <v>707647.6</v>
      </c>
      <c r="N21" s="107">
        <f>SUM(N9:N20)</f>
        <v>595197.59</v>
      </c>
    </row>
    <row r="22" spans="1:15" ht="12" customHeight="1" thickBot="1" x14ac:dyDescent="0.45">
      <c r="A22" s="12"/>
      <c r="B22" s="344"/>
      <c r="C22" s="97"/>
      <c r="D22" s="13"/>
      <c r="E22" s="13"/>
      <c r="F22" s="13"/>
      <c r="G22" s="344"/>
      <c r="H22" s="69"/>
      <c r="I22" s="344"/>
      <c r="J22" s="13"/>
      <c r="K22" s="86"/>
      <c r="L22" s="13"/>
      <c r="M22" s="13"/>
      <c r="N22" s="13"/>
    </row>
    <row r="23" spans="1:15" ht="15" thickBot="1" x14ac:dyDescent="0.45">
      <c r="A23" s="21" t="s">
        <v>61</v>
      </c>
      <c r="B23" s="272" t="s">
        <v>49</v>
      </c>
      <c r="C23" s="95"/>
      <c r="D23" s="22"/>
      <c r="E23" s="22"/>
      <c r="F23" s="22"/>
      <c r="G23" s="346"/>
      <c r="H23" s="68"/>
      <c r="I23" s="345"/>
      <c r="J23" s="22"/>
      <c r="K23" s="85"/>
      <c r="L23" s="22"/>
      <c r="M23" s="22"/>
      <c r="N23" s="23"/>
    </row>
    <row r="24" spans="1:15" x14ac:dyDescent="0.4">
      <c r="A24" s="24">
        <v>2024</v>
      </c>
      <c r="B24" s="25" t="s">
        <v>2</v>
      </c>
      <c r="C24" s="96" t="s">
        <v>3</v>
      </c>
      <c r="D24" s="25" t="s">
        <v>8</v>
      </c>
      <c r="E24" s="25" t="s">
        <v>47</v>
      </c>
      <c r="F24" s="25" t="s">
        <v>10</v>
      </c>
      <c r="G24" s="25" t="s">
        <v>4</v>
      </c>
      <c r="H24" s="66" t="s">
        <v>45</v>
      </c>
      <c r="I24" s="37" t="s">
        <v>30</v>
      </c>
      <c r="J24" s="25" t="s">
        <v>7</v>
      </c>
      <c r="K24" s="77" t="s">
        <v>46</v>
      </c>
      <c r="L24" s="25" t="s">
        <v>16</v>
      </c>
      <c r="M24" s="25" t="s">
        <v>18</v>
      </c>
      <c r="N24" s="26" t="s">
        <v>17</v>
      </c>
    </row>
    <row r="25" spans="1:15" x14ac:dyDescent="0.4">
      <c r="A25" s="359">
        <v>45444</v>
      </c>
      <c r="B25" s="336">
        <v>210372.89</v>
      </c>
      <c r="C25" s="353">
        <v>2885</v>
      </c>
      <c r="D25" s="323">
        <f t="shared" ref="D25:D36" si="13">IFERROR(B25/C25,0)</f>
        <v>72.919545927209711</v>
      </c>
      <c r="E25" s="325">
        <f t="shared" ref="E25:E36" si="14">IFERROR(F25/C25,0)</f>
        <v>3.4481802426343156</v>
      </c>
      <c r="F25" s="331">
        <v>9948</v>
      </c>
      <c r="G25" s="336">
        <v>132297.43</v>
      </c>
      <c r="H25" s="330">
        <f t="shared" ref="H25:H36" si="15">IFERROR(G25/B25,0)</f>
        <v>0.6288710964611457</v>
      </c>
      <c r="I25" s="349">
        <v>389235.46</v>
      </c>
      <c r="J25" s="327">
        <f t="shared" ref="J25:J33" si="16">I25+G25-I26</f>
        <v>127404.90000000002</v>
      </c>
      <c r="K25" s="343">
        <f t="shared" ref="K25:K32" si="17">IFERROR(J25/B25,0)</f>
        <v>0.60561463028815177</v>
      </c>
      <c r="L25" s="327">
        <v>83208.47</v>
      </c>
      <c r="M25" s="327">
        <v>65423.68</v>
      </c>
      <c r="N25" s="329">
        <f t="shared" ref="N25:N36" si="18">B25-L25-M25</f>
        <v>61740.740000000013</v>
      </c>
    </row>
    <row r="26" spans="1:15" x14ac:dyDescent="0.4">
      <c r="A26" s="359">
        <v>45474</v>
      </c>
      <c r="B26" s="336">
        <v>259989.54</v>
      </c>
      <c r="C26" s="353">
        <v>3269</v>
      </c>
      <c r="D26" s="323">
        <f t="shared" si="13"/>
        <v>79.53182624655858</v>
      </c>
      <c r="E26" s="325">
        <f t="shared" si="14"/>
        <v>3.6286326093606607</v>
      </c>
      <c r="F26" s="331">
        <v>11862</v>
      </c>
      <c r="G26" s="347">
        <v>143132.15</v>
      </c>
      <c r="H26" s="330">
        <f t="shared" si="15"/>
        <v>0.55053041749294984</v>
      </c>
      <c r="I26" s="349">
        <v>394127.99</v>
      </c>
      <c r="J26" s="327">
        <f t="shared" si="16"/>
        <v>145594.70000000001</v>
      </c>
      <c r="K26" s="343">
        <f t="shared" si="17"/>
        <v>0.56000214470166765</v>
      </c>
      <c r="L26" s="327">
        <v>97271.76</v>
      </c>
      <c r="M26" s="327">
        <v>92364.56</v>
      </c>
      <c r="N26" s="329">
        <f t="shared" si="18"/>
        <v>70353.22000000003</v>
      </c>
    </row>
    <row r="27" spans="1:15" x14ac:dyDescent="0.4">
      <c r="A27" s="359">
        <v>45505</v>
      </c>
      <c r="B27" s="336">
        <v>230334.18</v>
      </c>
      <c r="C27" s="353">
        <v>2899</v>
      </c>
      <c r="D27" s="323">
        <f t="shared" si="13"/>
        <v>79.45297688858227</v>
      </c>
      <c r="E27" s="325">
        <f t="shared" si="14"/>
        <v>3.3594342876854086</v>
      </c>
      <c r="F27" s="331">
        <v>9739</v>
      </c>
      <c r="G27" s="336">
        <v>138746.01</v>
      </c>
      <c r="H27" s="330">
        <f t="shared" si="15"/>
        <v>0.60236830677930653</v>
      </c>
      <c r="I27" s="349">
        <v>391665.44</v>
      </c>
      <c r="J27" s="327">
        <f t="shared" si="16"/>
        <v>130615.96999999997</v>
      </c>
      <c r="K27" s="343">
        <f t="shared" si="17"/>
        <v>0.56707159137215313</v>
      </c>
      <c r="L27" s="327">
        <v>92597.3</v>
      </c>
      <c r="M27" s="327">
        <v>73047.94</v>
      </c>
      <c r="N27" s="329">
        <f t="shared" si="18"/>
        <v>64688.94</v>
      </c>
    </row>
    <row r="28" spans="1:15" x14ac:dyDescent="0.4">
      <c r="A28" s="359">
        <v>45536</v>
      </c>
      <c r="B28" s="336">
        <v>204437.79</v>
      </c>
      <c r="C28" s="353">
        <v>2628</v>
      </c>
      <c r="D28" s="323">
        <f t="shared" si="13"/>
        <v>77.792157534246584</v>
      </c>
      <c r="E28" s="325">
        <f t="shared" si="14"/>
        <v>3.2454337899543377</v>
      </c>
      <c r="F28" s="331">
        <v>8529</v>
      </c>
      <c r="G28" s="347">
        <v>112189.57</v>
      </c>
      <c r="H28" s="330">
        <f t="shared" si="15"/>
        <v>0.54877119342759473</v>
      </c>
      <c r="I28" s="349">
        <v>399795.48</v>
      </c>
      <c r="J28" s="327">
        <f t="shared" si="16"/>
        <v>120642.14000000001</v>
      </c>
      <c r="K28" s="343">
        <f t="shared" si="17"/>
        <v>0.5901166315679699</v>
      </c>
      <c r="L28" s="327">
        <v>81925.47</v>
      </c>
      <c r="M28" s="327">
        <v>61826.83</v>
      </c>
      <c r="N28" s="329">
        <f t="shared" si="18"/>
        <v>60685.490000000005</v>
      </c>
    </row>
    <row r="29" spans="1:15" x14ac:dyDescent="0.4">
      <c r="A29" s="359">
        <v>45566</v>
      </c>
      <c r="B29" s="336">
        <v>239659.37</v>
      </c>
      <c r="C29" s="353">
        <v>2910</v>
      </c>
      <c r="D29" s="323">
        <f t="shared" si="13"/>
        <v>82.35717182130584</v>
      </c>
      <c r="E29" s="325">
        <f t="shared" si="14"/>
        <v>3.3364261168384881</v>
      </c>
      <c r="F29" s="331">
        <v>9709</v>
      </c>
      <c r="G29" s="347">
        <v>151136.6</v>
      </c>
      <c r="H29" s="330">
        <f t="shared" si="15"/>
        <v>0.63063088248959354</v>
      </c>
      <c r="I29" s="349">
        <v>391342.91</v>
      </c>
      <c r="J29" s="327">
        <f t="shared" si="16"/>
        <v>133054.10999999999</v>
      </c>
      <c r="K29" s="328">
        <f t="shared" si="17"/>
        <v>0.55518008747164771</v>
      </c>
      <c r="L29" s="327">
        <v>103665.44</v>
      </c>
      <c r="M29" s="327">
        <v>74618.740000000005</v>
      </c>
      <c r="N29" s="329">
        <f t="shared" si="18"/>
        <v>61375.189999999988</v>
      </c>
    </row>
    <row r="30" spans="1:15" x14ac:dyDescent="0.4">
      <c r="A30" s="359">
        <v>45597</v>
      </c>
      <c r="B30" s="349">
        <v>198020.45</v>
      </c>
      <c r="C30" s="350">
        <v>2510</v>
      </c>
      <c r="D30" s="323">
        <f t="shared" si="13"/>
        <v>78.892609561752991</v>
      </c>
      <c r="E30" s="325">
        <f t="shared" si="14"/>
        <v>3.6494023904382469</v>
      </c>
      <c r="F30" s="331">
        <v>9160</v>
      </c>
      <c r="G30" s="349">
        <v>125306.6</v>
      </c>
      <c r="H30" s="330">
        <f t="shared" si="15"/>
        <v>0.63279625917424187</v>
      </c>
      <c r="I30" s="349">
        <v>409425.4</v>
      </c>
      <c r="J30" s="327">
        <f t="shared" si="16"/>
        <v>112935.81</v>
      </c>
      <c r="K30" s="328">
        <f t="shared" si="17"/>
        <v>0.57032397411479463</v>
      </c>
      <c r="L30" s="327">
        <v>80848.31</v>
      </c>
      <c r="M30" s="327">
        <v>57154.84</v>
      </c>
      <c r="N30" s="329">
        <f t="shared" si="18"/>
        <v>60017.300000000017</v>
      </c>
    </row>
    <row r="31" spans="1:15" x14ac:dyDescent="0.4">
      <c r="A31" s="359">
        <v>45627</v>
      </c>
      <c r="B31" s="349">
        <v>202821.05</v>
      </c>
      <c r="C31" s="350">
        <v>2595</v>
      </c>
      <c r="D31" s="323">
        <f t="shared" si="13"/>
        <v>78.158400770712902</v>
      </c>
      <c r="E31" s="325">
        <f t="shared" si="14"/>
        <v>3.3236994219653178</v>
      </c>
      <c r="F31" s="331">
        <v>8625</v>
      </c>
      <c r="G31" s="349">
        <v>118300.67</v>
      </c>
      <c r="H31" s="330">
        <f t="shared" si="15"/>
        <v>0.58327609486293464</v>
      </c>
      <c r="I31" s="349">
        <v>421796.19</v>
      </c>
      <c r="J31" s="327">
        <f t="shared" si="16"/>
        <v>120140.03999999998</v>
      </c>
      <c r="K31" s="328">
        <f t="shared" si="17"/>
        <v>0.59234502533144362</v>
      </c>
      <c r="L31" s="327">
        <v>79280</v>
      </c>
      <c r="M31" s="327">
        <v>59712.57</v>
      </c>
      <c r="N31" s="329">
        <f t="shared" si="18"/>
        <v>63828.479999999989</v>
      </c>
    </row>
    <row r="32" spans="1:15" x14ac:dyDescent="0.4">
      <c r="A32" s="359">
        <v>45658</v>
      </c>
      <c r="B32" s="349">
        <v>197807.63</v>
      </c>
      <c r="C32" s="350">
        <v>2512</v>
      </c>
      <c r="D32" s="323">
        <f t="shared" si="13"/>
        <v>78.745075636942673</v>
      </c>
      <c r="E32" s="325">
        <f t="shared" si="14"/>
        <v>3.4673566878980893</v>
      </c>
      <c r="F32" s="331">
        <v>8710</v>
      </c>
      <c r="G32" s="349">
        <v>120313.732</v>
      </c>
      <c r="H32" s="330">
        <f t="shared" si="15"/>
        <v>0.60823605237067957</v>
      </c>
      <c r="I32" s="349">
        <v>419956.82</v>
      </c>
      <c r="J32" s="327">
        <f t="shared" si="16"/>
        <v>110233.55200000003</v>
      </c>
      <c r="K32" s="328">
        <f t="shared" si="17"/>
        <v>0.55727654186039244</v>
      </c>
      <c r="L32" s="327">
        <v>76191.67</v>
      </c>
      <c r="M32" s="327">
        <v>58519.95</v>
      </c>
      <c r="N32" s="329">
        <f t="shared" si="18"/>
        <v>63096.010000000009</v>
      </c>
    </row>
    <row r="33" spans="1:14" x14ac:dyDescent="0.4">
      <c r="A33" s="359">
        <v>45689</v>
      </c>
      <c r="B33" s="349">
        <v>194815.42</v>
      </c>
      <c r="C33" s="350">
        <v>2496</v>
      </c>
      <c r="D33" s="323">
        <f t="shared" si="13"/>
        <v>78.051049679487178</v>
      </c>
      <c r="E33" s="325">
        <f t="shared" si="14"/>
        <v>3.4639423076923075</v>
      </c>
      <c r="F33" s="331">
        <v>8646</v>
      </c>
      <c r="G33" s="349">
        <v>111202.26</v>
      </c>
      <c r="H33" s="330">
        <f t="shared" si="15"/>
        <v>0.57080830665252258</v>
      </c>
      <c r="I33" s="349">
        <v>430037</v>
      </c>
      <c r="J33" s="327">
        <f t="shared" si="16"/>
        <v>111396.51000000001</v>
      </c>
      <c r="K33" s="328">
        <f>IFERROR(J33/B32,0)</f>
        <v>0.56315577917798221</v>
      </c>
      <c r="L33" s="327">
        <v>74965.570000000007</v>
      </c>
      <c r="M33" s="327">
        <v>57255.61</v>
      </c>
      <c r="N33" s="329">
        <f t="shared" si="18"/>
        <v>62594.240000000005</v>
      </c>
    </row>
    <row r="34" spans="1:14" x14ac:dyDescent="0.4">
      <c r="A34" s="359">
        <v>45717</v>
      </c>
      <c r="B34" s="349">
        <v>224986.82</v>
      </c>
      <c r="C34" s="350">
        <v>2794</v>
      </c>
      <c r="D34" s="323">
        <f t="shared" si="13"/>
        <v>80.524989262705802</v>
      </c>
      <c r="E34" s="325">
        <f t="shared" si="14"/>
        <v>3.4101646385110951</v>
      </c>
      <c r="F34" s="331">
        <v>9528</v>
      </c>
      <c r="G34" s="349">
        <v>147312.09</v>
      </c>
      <c r="H34" s="330">
        <f t="shared" si="15"/>
        <v>0.65475875431280817</v>
      </c>
      <c r="I34" s="349">
        <v>429842.75</v>
      </c>
      <c r="J34" s="327">
        <f>I33+G33-I34</f>
        <v>111396.51000000001</v>
      </c>
      <c r="K34" s="328">
        <f>IFERROR(J34/B33,0)</f>
        <v>0.57180540431553106</v>
      </c>
      <c r="L34" s="327">
        <v>92045.22</v>
      </c>
      <c r="M34" s="327">
        <v>67333.03</v>
      </c>
      <c r="N34" s="329">
        <f t="shared" si="18"/>
        <v>65608.570000000007</v>
      </c>
    </row>
    <row r="35" spans="1:14" x14ac:dyDescent="0.4">
      <c r="A35" s="359">
        <v>45748</v>
      </c>
      <c r="B35" s="349">
        <v>217189.61</v>
      </c>
      <c r="C35" s="350">
        <v>2689</v>
      </c>
      <c r="D35" s="323">
        <f t="shared" si="13"/>
        <v>80.769657865377454</v>
      </c>
      <c r="E35" s="325">
        <f t="shared" si="14"/>
        <v>3.4038676087764967</v>
      </c>
      <c r="F35" s="331">
        <v>9153</v>
      </c>
      <c r="G35" s="349">
        <v>106078.46</v>
      </c>
      <c r="H35" s="330">
        <f t="shared" si="15"/>
        <v>0.4884140636377588</v>
      </c>
      <c r="I35" s="349">
        <v>447671.75</v>
      </c>
      <c r="J35" s="327">
        <f>I34+G34-I35</f>
        <v>129483.08999999997</v>
      </c>
      <c r="K35" s="328">
        <f>IFERROR(J35/B34,0)</f>
        <v>0.57551411233778038</v>
      </c>
      <c r="L35" s="327">
        <v>91485.27</v>
      </c>
      <c r="M35" s="327">
        <v>64803.62</v>
      </c>
      <c r="N35" s="329">
        <f t="shared" si="18"/>
        <v>60900.719999999979</v>
      </c>
    </row>
    <row r="36" spans="1:14" x14ac:dyDescent="0.4">
      <c r="A36" s="359">
        <v>45778</v>
      </c>
      <c r="B36" s="349">
        <v>236157.89</v>
      </c>
      <c r="C36" s="91">
        <v>2801</v>
      </c>
      <c r="D36" s="323">
        <f t="shared" si="13"/>
        <v>84.311992145662273</v>
      </c>
      <c r="E36" s="325">
        <f t="shared" si="14"/>
        <v>3.3898607640128526</v>
      </c>
      <c r="F36" s="331">
        <v>9495</v>
      </c>
      <c r="G36" s="349">
        <v>141060</v>
      </c>
      <c r="H36" s="330">
        <f t="shared" si="15"/>
        <v>0.59731224732741295</v>
      </c>
      <c r="I36" s="364">
        <v>429206.9</v>
      </c>
      <c r="J36" s="327">
        <f>I35+G35-I36</f>
        <v>124543.30999999994</v>
      </c>
      <c r="K36" s="328">
        <f>IFERROR(J36/B35,0)</f>
        <v>0.57343125207508749</v>
      </c>
      <c r="L36" s="327">
        <v>95135.07</v>
      </c>
      <c r="M36" s="327">
        <v>75609.98</v>
      </c>
      <c r="N36" s="329">
        <f t="shared" si="18"/>
        <v>65412.840000000011</v>
      </c>
    </row>
    <row r="37" spans="1:14" ht="15" thickBot="1" x14ac:dyDescent="0.45">
      <c r="A37" s="359">
        <v>45809</v>
      </c>
      <c r="B37" s="349"/>
      <c r="C37" s="350"/>
      <c r="D37" s="323">
        <f t="shared" ref="D37" si="19">IFERROR(B37/C37,0)</f>
        <v>0</v>
      </c>
      <c r="E37" s="325"/>
      <c r="F37" s="331"/>
      <c r="G37" s="349"/>
      <c r="H37" s="330"/>
      <c r="I37" s="361">
        <v>442136.66</v>
      </c>
      <c r="J37" s="327"/>
      <c r="K37" s="343"/>
      <c r="L37" s="327">
        <v>0</v>
      </c>
      <c r="M37" s="327">
        <v>0</v>
      </c>
      <c r="N37" s="329">
        <v>0</v>
      </c>
    </row>
    <row r="38" spans="1:14" ht="15" thickBot="1" x14ac:dyDescent="0.45">
      <c r="A38" s="1" t="s">
        <v>11</v>
      </c>
      <c r="B38" s="2">
        <f>SUM(B25:B36)</f>
        <v>2616592.6399999997</v>
      </c>
      <c r="C38" s="98">
        <f>SUM(C25:C37)</f>
        <v>32988</v>
      </c>
      <c r="D38" s="2">
        <f>IFERROR(B38/C38,0)</f>
        <v>79.319529525888186</v>
      </c>
      <c r="E38" s="64">
        <f>IFERROR(F38/C38,0)</f>
        <v>3.4286407178367893</v>
      </c>
      <c r="F38" s="63">
        <f>SUM(F25:F36)</f>
        <v>113104</v>
      </c>
      <c r="G38" s="2">
        <f>SUM(G25:G36)</f>
        <v>1547075.5719999999</v>
      </c>
      <c r="H38" s="70">
        <f>IFERROR(G38/B38,0)</f>
        <v>0.59125579899208158</v>
      </c>
      <c r="I38" s="2"/>
      <c r="J38" s="2"/>
      <c r="K38" s="334">
        <f>AVERAGE(K25:K37)</f>
        <v>0.57348643121788345</v>
      </c>
      <c r="L38" s="65">
        <f>SUM(L25:L37)</f>
        <v>1048619.55</v>
      </c>
      <c r="M38" s="65">
        <f>SUM(M25:M37)</f>
        <v>807671.35</v>
      </c>
      <c r="N38" s="65">
        <f>SUM(N25:N37)</f>
        <v>760301.74000000011</v>
      </c>
    </row>
    <row r="39" spans="1:14" x14ac:dyDescent="0.4">
      <c r="A39" s="10"/>
      <c r="B39" s="281"/>
      <c r="C39" s="289"/>
      <c r="D39" s="281"/>
      <c r="E39" s="290"/>
      <c r="F39" s="291"/>
      <c r="G39" s="281"/>
      <c r="H39" s="292"/>
      <c r="I39" s="281"/>
      <c r="J39" s="281"/>
      <c r="K39" s="293"/>
      <c r="L39" s="294"/>
      <c r="M39" s="294"/>
      <c r="N39" s="295"/>
    </row>
    <row r="40" spans="1:14" x14ac:dyDescent="0.4">
      <c r="A40" s="10"/>
      <c r="B40" s="281"/>
      <c r="C40" s="289"/>
      <c r="D40" s="281"/>
      <c r="E40" s="290"/>
      <c r="F40" s="291"/>
      <c r="G40" s="281"/>
      <c r="H40" s="292"/>
      <c r="I40" s="281"/>
      <c r="J40" s="281"/>
      <c r="K40" s="293"/>
      <c r="L40" s="294"/>
      <c r="M40" s="294"/>
      <c r="N40" s="295"/>
    </row>
    <row r="41" spans="1:14" x14ac:dyDescent="0.4">
      <c r="A41" s="10"/>
      <c r="B41" s="281"/>
      <c r="C41" s="289"/>
      <c r="D41" s="281"/>
      <c r="E41" s="290"/>
      <c r="F41" s="291"/>
      <c r="G41" s="281"/>
      <c r="H41" s="292"/>
      <c r="I41" s="281"/>
      <c r="J41" s="281"/>
      <c r="K41" s="293"/>
      <c r="L41" s="294"/>
      <c r="M41" s="294"/>
      <c r="N41" s="295"/>
    </row>
    <row r="42" spans="1:14" x14ac:dyDescent="0.4">
      <c r="A42" s="10"/>
      <c r="B42" s="281"/>
      <c r="C42" s="289"/>
      <c r="D42" s="281"/>
      <c r="E42" s="290"/>
      <c r="F42" s="291"/>
      <c r="G42" s="281"/>
      <c r="H42" s="292"/>
      <c r="I42" s="281"/>
      <c r="J42" s="281"/>
      <c r="K42" s="293"/>
      <c r="L42" s="294"/>
      <c r="M42" s="294"/>
      <c r="N42" s="295"/>
    </row>
    <row r="43" spans="1:14" x14ac:dyDescent="0.4">
      <c r="A43" s="10"/>
      <c r="B43" s="281"/>
      <c r="C43" s="289"/>
      <c r="D43" s="281"/>
      <c r="E43" s="290"/>
      <c r="F43" s="291"/>
      <c r="G43" s="281"/>
      <c r="H43" s="292"/>
      <c r="I43" s="281"/>
      <c r="J43" s="281"/>
      <c r="K43" s="293"/>
      <c r="L43" s="294"/>
      <c r="M43" s="294"/>
      <c r="N43" s="295"/>
    </row>
    <row r="44" spans="1:14" x14ac:dyDescent="0.4">
      <c r="A44" s="10"/>
      <c r="B44" s="281"/>
      <c r="C44" s="289"/>
      <c r="D44" s="281"/>
      <c r="E44" s="290"/>
      <c r="F44" s="291"/>
      <c r="G44" s="281"/>
      <c r="H44" s="292"/>
      <c r="I44" s="281"/>
      <c r="J44" s="281"/>
      <c r="K44" s="293"/>
      <c r="L44" s="294"/>
      <c r="M44" s="294"/>
      <c r="N44" s="295"/>
    </row>
    <row r="45" spans="1:14" x14ac:dyDescent="0.4">
      <c r="A45" s="10"/>
      <c r="B45" s="281"/>
      <c r="C45" s="289"/>
      <c r="D45" s="281"/>
      <c r="E45" s="290"/>
      <c r="F45" s="291"/>
      <c r="G45" s="281"/>
      <c r="H45" s="292"/>
      <c r="I45" s="281"/>
      <c r="J45" s="281"/>
      <c r="K45" s="293"/>
      <c r="L45" s="294"/>
      <c r="M45" s="294"/>
      <c r="N45" s="295"/>
    </row>
    <row r="46" spans="1:14" x14ac:dyDescent="0.4">
      <c r="A46" s="10"/>
      <c r="B46" s="281"/>
      <c r="C46" s="289"/>
      <c r="D46" s="281"/>
      <c r="E46" s="290"/>
      <c r="F46" s="291"/>
      <c r="G46" s="281"/>
      <c r="H46" s="292"/>
      <c r="I46" s="281"/>
      <c r="J46" s="281"/>
      <c r="K46" s="293"/>
      <c r="L46" s="294"/>
      <c r="M46" s="294"/>
      <c r="N46" s="295"/>
    </row>
    <row r="47" spans="1:14" x14ac:dyDescent="0.4">
      <c r="A47" s="10"/>
      <c r="B47" s="281"/>
      <c r="C47" s="289"/>
      <c r="D47" s="281"/>
      <c r="E47" s="290"/>
      <c r="F47" s="291"/>
      <c r="G47" s="281"/>
      <c r="H47" s="292"/>
      <c r="I47" s="281"/>
      <c r="J47" s="281"/>
      <c r="K47" s="293"/>
      <c r="L47" s="294"/>
      <c r="M47" s="294"/>
      <c r="N47" s="295"/>
    </row>
    <row r="48" spans="1:14" x14ac:dyDescent="0.4">
      <c r="A48" s="10"/>
      <c r="B48" s="281"/>
      <c r="C48" s="289"/>
      <c r="D48" s="281"/>
      <c r="E48" s="290"/>
      <c r="F48" s="291"/>
      <c r="G48" s="281"/>
      <c r="H48" s="292"/>
      <c r="I48" s="281"/>
      <c r="J48" s="281"/>
      <c r="K48" s="293"/>
      <c r="L48" s="294"/>
      <c r="M48" s="294"/>
      <c r="N48" s="295"/>
    </row>
    <row r="49" spans="1:14" x14ac:dyDescent="0.4">
      <c r="A49" s="10"/>
      <c r="B49" s="281"/>
      <c r="C49" s="289"/>
      <c r="D49" s="281"/>
      <c r="E49" s="290"/>
      <c r="F49" s="291"/>
      <c r="G49" s="281"/>
      <c r="H49" s="292"/>
      <c r="I49" s="281"/>
      <c r="J49" s="281"/>
      <c r="K49" s="293"/>
      <c r="L49" s="294"/>
      <c r="M49" s="294"/>
      <c r="N49" s="295"/>
    </row>
    <row r="50" spans="1:14" x14ac:dyDescent="0.4">
      <c r="A50" s="10"/>
      <c r="B50" s="281"/>
      <c r="C50" s="289"/>
      <c r="D50" s="281"/>
      <c r="E50" s="290"/>
      <c r="F50" s="291"/>
      <c r="G50" s="281"/>
      <c r="H50" s="292"/>
      <c r="I50" s="281"/>
      <c r="J50" s="281"/>
      <c r="K50" s="293"/>
      <c r="L50" s="294"/>
      <c r="M50" s="294"/>
      <c r="N50" s="295"/>
    </row>
    <row r="51" spans="1:14" x14ac:dyDescent="0.4">
      <c r="A51" s="10"/>
      <c r="B51" s="281"/>
      <c r="C51" s="289"/>
      <c r="D51" s="281"/>
      <c r="E51" s="290"/>
      <c r="F51" s="291"/>
      <c r="G51" s="281"/>
      <c r="H51" s="292"/>
      <c r="I51" s="281"/>
      <c r="J51" s="281"/>
      <c r="K51" s="293"/>
      <c r="L51" s="294"/>
      <c r="M51" s="294"/>
      <c r="N51" s="295"/>
    </row>
    <row r="52" spans="1:14" x14ac:dyDescent="0.4">
      <c r="A52" s="10"/>
      <c r="B52" s="281"/>
      <c r="C52" s="289"/>
      <c r="D52" s="281"/>
      <c r="E52" s="290"/>
      <c r="F52" s="291"/>
      <c r="G52" s="281"/>
      <c r="H52" s="292"/>
      <c r="I52" s="281"/>
      <c r="J52" s="281"/>
      <c r="K52" s="293"/>
      <c r="L52" s="294"/>
      <c r="M52" s="294"/>
      <c r="N52" s="295"/>
    </row>
    <row r="53" spans="1:14" x14ac:dyDescent="0.4">
      <c r="A53" s="10"/>
      <c r="B53" s="281"/>
      <c r="C53" s="289"/>
      <c r="D53" s="281"/>
      <c r="E53" s="290"/>
      <c r="F53" s="291"/>
      <c r="G53" s="281"/>
      <c r="H53" s="292"/>
      <c r="I53" s="281"/>
      <c r="J53" s="281"/>
      <c r="K53" s="293"/>
      <c r="L53" s="294"/>
      <c r="M53" s="294"/>
      <c r="N53" s="295"/>
    </row>
    <row r="54" spans="1:14" x14ac:dyDescent="0.4">
      <c r="A54" s="10"/>
      <c r="B54" s="281"/>
      <c r="C54" s="289"/>
      <c r="D54" s="281"/>
      <c r="E54" s="290"/>
      <c r="F54" s="291"/>
      <c r="G54" s="281"/>
      <c r="H54" s="292"/>
      <c r="I54" s="281"/>
      <c r="J54" s="281"/>
      <c r="K54" s="293"/>
      <c r="L54" s="294"/>
      <c r="M54" s="294"/>
      <c r="N54" s="295"/>
    </row>
    <row r="55" spans="1:14" x14ac:dyDescent="0.4">
      <c r="A55" s="10"/>
      <c r="B55" s="281"/>
      <c r="C55" s="289"/>
      <c r="D55" s="281"/>
      <c r="E55" s="290"/>
      <c r="F55" s="291"/>
      <c r="G55" s="281"/>
      <c r="H55" s="292"/>
      <c r="I55" s="281"/>
      <c r="J55" s="281"/>
      <c r="K55" s="293"/>
      <c r="L55" s="294"/>
      <c r="M55" s="294"/>
      <c r="N55" s="295"/>
    </row>
    <row r="56" spans="1:14" x14ac:dyDescent="0.4">
      <c r="A56" s="10"/>
      <c r="B56" s="281"/>
      <c r="C56" s="289"/>
      <c r="D56" s="281"/>
      <c r="E56" s="290"/>
      <c r="F56" s="291"/>
      <c r="G56" s="281"/>
      <c r="H56" s="292"/>
      <c r="I56" s="281"/>
      <c r="J56" s="281"/>
      <c r="K56" s="293"/>
      <c r="L56" s="294"/>
      <c r="M56" s="294"/>
      <c r="N56" s="295"/>
    </row>
    <row r="57" spans="1:14" s="32" customFormat="1" ht="11.15" customHeight="1" thickBot="1" x14ac:dyDescent="0.45">
      <c r="A57" s="28"/>
      <c r="B57" s="29"/>
      <c r="C57" s="99"/>
      <c r="D57" s="30"/>
      <c r="E57" s="30"/>
      <c r="F57" s="30"/>
      <c r="G57" s="29"/>
      <c r="H57" s="71"/>
      <c r="I57" s="29"/>
      <c r="J57" s="30"/>
      <c r="K57" s="84"/>
      <c r="L57" s="30"/>
      <c r="M57" s="30"/>
      <c r="N57" s="31"/>
    </row>
    <row r="58" spans="1:14" ht="15" thickBot="1" x14ac:dyDescent="0.45">
      <c r="A58" s="273" t="s">
        <v>21</v>
      </c>
      <c r="B58" s="372" t="s">
        <v>20</v>
      </c>
      <c r="C58" s="373"/>
      <c r="D58" s="374"/>
      <c r="E58" s="372" t="s">
        <v>39</v>
      </c>
      <c r="F58" s="373"/>
      <c r="G58" s="374"/>
      <c r="H58" s="372" t="s">
        <v>40</v>
      </c>
      <c r="I58" s="373"/>
      <c r="J58" s="374"/>
      <c r="K58" s="79"/>
      <c r="L58" s="62" t="s">
        <v>28</v>
      </c>
      <c r="M58" s="33"/>
      <c r="N58" s="34"/>
    </row>
    <row r="59" spans="1:14" ht="15" thickBot="1" x14ac:dyDescent="0.45">
      <c r="A59" s="274"/>
      <c r="B59" s="53" t="s">
        <v>63</v>
      </c>
      <c r="C59" s="53" t="s">
        <v>64</v>
      </c>
      <c r="D59" s="205" t="s">
        <v>38</v>
      </c>
      <c r="E59" s="53" t="s">
        <v>36</v>
      </c>
      <c r="F59" s="52" t="s">
        <v>37</v>
      </c>
      <c r="G59" s="53" t="s">
        <v>38</v>
      </c>
      <c r="H59" s="53" t="s">
        <v>36</v>
      </c>
      <c r="I59" s="52" t="s">
        <v>37</v>
      </c>
      <c r="J59" s="53" t="s">
        <v>38</v>
      </c>
      <c r="K59" s="80"/>
      <c r="L59" s="50"/>
      <c r="M59" s="50"/>
      <c r="N59" s="51"/>
    </row>
    <row r="60" spans="1:14" ht="15" thickBot="1" x14ac:dyDescent="0.45">
      <c r="A60" s="54" t="s">
        <v>2</v>
      </c>
      <c r="B60" s="275">
        <f>B21</f>
        <v>2212526.25</v>
      </c>
      <c r="C60" s="300">
        <f>B38</f>
        <v>2616592.6399999997</v>
      </c>
      <c r="D60" s="204">
        <f t="shared" ref="D60:D64" si="20">((C60/B60)*100)-100</f>
        <v>18.262671007858074</v>
      </c>
      <c r="E60" s="55"/>
      <c r="F60" s="55"/>
      <c r="G60" s="55"/>
      <c r="H60" s="72"/>
      <c r="I60" s="56"/>
      <c r="J60" s="55"/>
      <c r="K60" s="87"/>
      <c r="L60" s="55"/>
      <c r="M60" s="55"/>
      <c r="N60" s="55"/>
    </row>
    <row r="61" spans="1:14" ht="15" thickBot="1" x14ac:dyDescent="0.45">
      <c r="A61" s="57" t="s">
        <v>13</v>
      </c>
      <c r="B61" s="276">
        <f>C21</f>
        <v>34289</v>
      </c>
      <c r="C61" s="301">
        <f>C38</f>
        <v>32988</v>
      </c>
      <c r="D61" s="204">
        <f t="shared" si="20"/>
        <v>-3.7942197206101014</v>
      </c>
      <c r="E61" s="58"/>
      <c r="F61" s="58"/>
      <c r="G61" s="58"/>
      <c r="H61" s="73"/>
      <c r="I61" s="59"/>
      <c r="J61" s="58"/>
      <c r="K61" s="88"/>
      <c r="L61" s="58"/>
      <c r="M61" s="58"/>
      <c r="N61" s="58"/>
    </row>
    <row r="62" spans="1:14" ht="15" thickBot="1" x14ac:dyDescent="0.45">
      <c r="A62" s="57" t="s">
        <v>14</v>
      </c>
      <c r="B62" s="277">
        <f>B60/B61</f>
        <v>64.525831899442977</v>
      </c>
      <c r="C62" s="278">
        <f>C60/C61</f>
        <v>79.319529525888186</v>
      </c>
      <c r="D62" s="204">
        <f t="shared" si="20"/>
        <v>22.926783260229328</v>
      </c>
      <c r="E62" s="58"/>
      <c r="F62" s="58"/>
      <c r="G62" s="58"/>
      <c r="H62" s="73"/>
      <c r="I62" s="59"/>
      <c r="J62" s="58"/>
      <c r="K62" s="88"/>
      <c r="L62" s="58"/>
      <c r="M62" s="58"/>
      <c r="N62" s="58"/>
    </row>
    <row r="63" spans="1:14" ht="15" thickBot="1" x14ac:dyDescent="0.45">
      <c r="A63" s="57" t="s">
        <v>15</v>
      </c>
      <c r="B63" s="276">
        <f>F21</f>
        <v>114389</v>
      </c>
      <c r="C63" s="301">
        <f>F38</f>
        <v>113104</v>
      </c>
      <c r="D63" s="204">
        <f>IFERROR(((C63/B63)*100)-100,0)</f>
        <v>-1.1233597636136352</v>
      </c>
      <c r="E63" s="58"/>
      <c r="F63" s="58"/>
      <c r="G63" s="58"/>
      <c r="H63" s="73"/>
      <c r="I63" s="59"/>
      <c r="J63" s="58"/>
      <c r="K63" s="88"/>
      <c r="L63" s="58"/>
      <c r="M63" s="58"/>
      <c r="N63" s="58"/>
    </row>
    <row r="64" spans="1:14" ht="15" thickBot="1" x14ac:dyDescent="0.45">
      <c r="A64" s="57" t="s">
        <v>41</v>
      </c>
      <c r="B64" s="279">
        <f>B63/B61</f>
        <v>3.3360261308291288</v>
      </c>
      <c r="C64" s="302">
        <f>C63/C61</f>
        <v>3.4286407178367893</v>
      </c>
      <c r="D64" s="204">
        <f t="shared" si="20"/>
        <v>2.7761948910346916</v>
      </c>
      <c r="E64" s="58"/>
      <c r="F64" s="58"/>
      <c r="G64" s="58"/>
      <c r="H64" s="73"/>
      <c r="I64" s="59"/>
      <c r="J64" s="58"/>
      <c r="K64" s="88"/>
      <c r="L64" s="58"/>
      <c r="M64" s="58"/>
      <c r="N64" s="58"/>
    </row>
    <row r="65" spans="1:14" ht="15" thickBot="1" x14ac:dyDescent="0.45">
      <c r="A65" s="57" t="s">
        <v>16</v>
      </c>
      <c r="B65" s="280">
        <f>L21</f>
        <v>909681.05999999994</v>
      </c>
      <c r="C65" s="278">
        <f>L38</f>
        <v>1048619.55</v>
      </c>
      <c r="D65" s="204">
        <f>IFERROR(((C65/B65)*100)-100,0)</f>
        <v>15.27331898061064</v>
      </c>
      <c r="E65" s="58"/>
      <c r="F65" s="58"/>
      <c r="G65" s="58"/>
      <c r="H65" s="73"/>
      <c r="I65" s="59"/>
      <c r="J65" s="58"/>
      <c r="K65" s="88"/>
      <c r="L65" s="58"/>
      <c r="M65" s="58"/>
      <c r="N65" s="58"/>
    </row>
    <row r="66" spans="1:14" ht="15" thickBot="1" x14ac:dyDescent="0.45">
      <c r="A66" s="57" t="s">
        <v>19</v>
      </c>
      <c r="B66" s="280">
        <f>M21</f>
        <v>707647.6</v>
      </c>
      <c r="C66" s="278">
        <f>M38</f>
        <v>807671.35</v>
      </c>
      <c r="D66" s="204">
        <f>IFERROR(((C66/B66)*100)-100,0)</f>
        <v>14.134683704148784</v>
      </c>
      <c r="E66" s="58"/>
      <c r="F66" s="58"/>
      <c r="G66" s="58"/>
      <c r="H66" s="73"/>
      <c r="I66" s="59"/>
      <c r="J66" s="58"/>
      <c r="K66" s="88"/>
      <c r="L66" s="58"/>
      <c r="M66" s="58"/>
      <c r="N66" s="58"/>
    </row>
    <row r="67" spans="1:14" x14ac:dyDescent="0.4">
      <c r="A67" s="57" t="s">
        <v>34</v>
      </c>
      <c r="B67" s="280">
        <f>N21</f>
        <v>595197.59</v>
      </c>
      <c r="C67" s="278">
        <f>N38</f>
        <v>760301.74000000011</v>
      </c>
      <c r="D67" s="204">
        <f>IFERROR(((C67/B67)*100)-100,0)</f>
        <v>27.739384831850572</v>
      </c>
      <c r="E67" s="58"/>
      <c r="F67" s="58"/>
      <c r="G67" s="58"/>
      <c r="H67" s="73"/>
      <c r="I67" s="59"/>
      <c r="J67" s="58"/>
      <c r="K67" s="88"/>
      <c r="L67" s="58"/>
      <c r="M67" s="58"/>
      <c r="N67" s="58"/>
    </row>
    <row r="68" spans="1:14" ht="15" thickBot="1" x14ac:dyDescent="0.45">
      <c r="A68" s="60"/>
      <c r="B68" s="60"/>
      <c r="C68" s="100"/>
      <c r="D68" s="74"/>
      <c r="E68" s="60"/>
      <c r="F68" s="60"/>
      <c r="G68" s="60"/>
      <c r="H68" s="74"/>
      <c r="I68" s="61"/>
      <c r="J68" s="60"/>
      <c r="K68" s="89"/>
      <c r="L68" s="60"/>
      <c r="M68" s="60"/>
      <c r="N68" s="60"/>
    </row>
    <row r="86" spans="1:14" x14ac:dyDescent="0.4">
      <c r="C86" s="298"/>
      <c r="D86" s="67"/>
      <c r="I86" s="11"/>
      <c r="K86" s="299"/>
    </row>
    <row r="87" spans="1:14" x14ac:dyDescent="0.4">
      <c r="C87" s="298"/>
      <c r="D87" s="67"/>
      <c r="I87" s="11"/>
      <c r="K87" s="299"/>
    </row>
    <row r="88" spans="1:14" ht="15" thickBot="1" x14ac:dyDescent="0.45">
      <c r="A88" s="296"/>
      <c r="B88" s="16"/>
      <c r="C88" s="297"/>
      <c r="D88" s="76"/>
      <c r="E88" s="16"/>
      <c r="F88" s="16"/>
      <c r="G88" s="16"/>
      <c r="H88" s="76"/>
      <c r="I88" s="39"/>
      <c r="J88" s="16"/>
      <c r="K88" s="90"/>
      <c r="L88" s="16"/>
      <c r="M88" s="16"/>
      <c r="N88" s="17"/>
    </row>
    <row r="89" spans="1:14" s="215" customFormat="1" ht="15" thickBot="1" x14ac:dyDescent="0.45">
      <c r="A89" s="208" t="s">
        <v>52</v>
      </c>
      <c r="B89" s="322" t="s">
        <v>57</v>
      </c>
      <c r="C89" s="209"/>
      <c r="D89" s="210"/>
      <c r="E89" s="210"/>
      <c r="F89" s="210"/>
      <c r="G89" s="210"/>
      <c r="H89" s="211"/>
      <c r="I89" s="212"/>
      <c r="J89" s="210"/>
      <c r="K89" s="213"/>
      <c r="L89" s="210"/>
      <c r="M89" s="210"/>
      <c r="N89" s="214"/>
    </row>
    <row r="90" spans="1:14" s="215" customFormat="1" ht="17.149999999999999" customHeight="1" x14ac:dyDescent="0.4">
      <c r="A90" s="216" t="s">
        <v>1</v>
      </c>
      <c r="B90" s="217" t="s">
        <v>2</v>
      </c>
      <c r="C90" s="218" t="s">
        <v>3</v>
      </c>
      <c r="D90" s="217" t="s">
        <v>8</v>
      </c>
      <c r="E90" s="217" t="s">
        <v>47</v>
      </c>
      <c r="F90" s="217" t="s">
        <v>10</v>
      </c>
      <c r="G90" s="217" t="s">
        <v>4</v>
      </c>
      <c r="H90" s="219" t="s">
        <v>45</v>
      </c>
      <c r="I90" s="220" t="s">
        <v>30</v>
      </c>
      <c r="J90" s="217" t="s">
        <v>7</v>
      </c>
      <c r="K90" s="221" t="s">
        <v>46</v>
      </c>
      <c r="L90" s="217" t="s">
        <v>16</v>
      </c>
      <c r="M90" s="217" t="s">
        <v>18</v>
      </c>
      <c r="N90" s="222" t="s">
        <v>17</v>
      </c>
    </row>
    <row r="91" spans="1:14" s="215" customFormat="1" x14ac:dyDescent="0.4">
      <c r="A91" s="223">
        <v>45292</v>
      </c>
      <c r="B91" s="224">
        <f t="shared" ref="B91:N91" si="21">B16</f>
        <v>186442.97</v>
      </c>
      <c r="C91" s="225">
        <f t="shared" si="21"/>
        <v>2822</v>
      </c>
      <c r="D91" s="226">
        <f t="shared" si="21"/>
        <v>66.067671863926293</v>
      </c>
      <c r="E91" s="227">
        <f t="shared" si="21"/>
        <v>3.4337349397590362</v>
      </c>
      <c r="F91" s="319">
        <f t="shared" si="21"/>
        <v>9690</v>
      </c>
      <c r="G91" s="224">
        <f t="shared" si="21"/>
        <v>114049.29</v>
      </c>
      <c r="H91" s="228">
        <f t="shared" si="21"/>
        <v>0.61171139893341109</v>
      </c>
      <c r="I91" s="226">
        <f t="shared" si="21"/>
        <v>354305.27</v>
      </c>
      <c r="J91" s="229">
        <f t="shared" si="21"/>
        <v>113784.59999999998</v>
      </c>
      <c r="K91" s="230">
        <f t="shared" si="21"/>
        <v>0.61029171547739225</v>
      </c>
      <c r="L91" s="229">
        <f t="shared" si="21"/>
        <v>71116.44</v>
      </c>
      <c r="M91" s="229">
        <f t="shared" si="21"/>
        <v>58921.86</v>
      </c>
      <c r="N91" s="231">
        <f t="shared" si="21"/>
        <v>56404.67</v>
      </c>
    </row>
    <row r="92" spans="1:14" s="215" customFormat="1" x14ac:dyDescent="0.4">
      <c r="A92" s="223">
        <v>45323</v>
      </c>
      <c r="B92" s="224">
        <f t="shared" ref="B92:N92" si="22">B17</f>
        <v>181187.84</v>
      </c>
      <c r="C92" s="225">
        <f t="shared" si="22"/>
        <v>2705</v>
      </c>
      <c r="D92" s="226">
        <f t="shared" si="22"/>
        <v>66.982565619223664</v>
      </c>
      <c r="E92" s="227">
        <f t="shared" si="22"/>
        <v>3.4676524953789278</v>
      </c>
      <c r="F92" s="319">
        <f t="shared" si="22"/>
        <v>9380</v>
      </c>
      <c r="G92" s="224">
        <f t="shared" si="22"/>
        <v>107810.3</v>
      </c>
      <c r="H92" s="228">
        <f t="shared" si="22"/>
        <v>0.59501951124313868</v>
      </c>
      <c r="I92" s="226">
        <f t="shared" si="22"/>
        <v>354569.96</v>
      </c>
      <c r="J92" s="229">
        <f t="shared" si="22"/>
        <v>109808.69</v>
      </c>
      <c r="K92" s="230">
        <f t="shared" si="22"/>
        <v>0.60604889378889892</v>
      </c>
      <c r="L92" s="229">
        <f t="shared" si="22"/>
        <v>72144.2</v>
      </c>
      <c r="M92" s="229">
        <f t="shared" si="22"/>
        <v>53818.97</v>
      </c>
      <c r="N92" s="231">
        <f t="shared" si="22"/>
        <v>55224.67</v>
      </c>
    </row>
    <row r="93" spans="1:14" s="215" customFormat="1" x14ac:dyDescent="0.4">
      <c r="A93" s="223">
        <v>45352</v>
      </c>
      <c r="B93" s="224">
        <f t="shared" ref="B93:N93" si="23">B18</f>
        <v>193115.34</v>
      </c>
      <c r="C93" s="225">
        <f t="shared" si="23"/>
        <v>2868</v>
      </c>
      <c r="D93" s="226">
        <f t="shared" si="23"/>
        <v>67.334497907949796</v>
      </c>
      <c r="E93" s="227">
        <f t="shared" si="23"/>
        <v>3.5753138075313808</v>
      </c>
      <c r="F93" s="319">
        <f t="shared" si="23"/>
        <v>10254</v>
      </c>
      <c r="G93" s="224">
        <f t="shared" si="23"/>
        <v>135847.92000000001</v>
      </c>
      <c r="H93" s="228">
        <f t="shared" si="23"/>
        <v>0.70345483688659849</v>
      </c>
      <c r="I93" s="226">
        <f t="shared" si="23"/>
        <v>352571.57</v>
      </c>
      <c r="J93" s="229">
        <f t="shared" si="23"/>
        <v>107558.70000000001</v>
      </c>
      <c r="K93" s="230">
        <f t="shared" si="23"/>
        <v>0.55696611154763787</v>
      </c>
      <c r="L93" s="229">
        <f t="shared" si="23"/>
        <v>69116.149999999994</v>
      </c>
      <c r="M93" s="229">
        <f t="shared" si="23"/>
        <v>65892.399999999994</v>
      </c>
      <c r="N93" s="231">
        <f t="shared" si="23"/>
        <v>58106.790000000008</v>
      </c>
    </row>
    <row r="94" spans="1:14" s="215" customFormat="1" x14ac:dyDescent="0.4">
      <c r="A94" s="223">
        <v>45383</v>
      </c>
      <c r="B94" s="224">
        <f t="shared" ref="B94:N94" si="24">B19</f>
        <v>186132.96</v>
      </c>
      <c r="C94" s="225">
        <f t="shared" si="24"/>
        <v>2685</v>
      </c>
      <c r="D94" s="226">
        <f t="shared" si="24"/>
        <v>69.323262569832394</v>
      </c>
      <c r="E94" s="227">
        <f t="shared" si="24"/>
        <v>3.4119180633147113</v>
      </c>
      <c r="F94" s="319">
        <f t="shared" si="24"/>
        <v>9161</v>
      </c>
      <c r="G94" s="224">
        <f t="shared" si="24"/>
        <v>114824.68</v>
      </c>
      <c r="H94" s="228">
        <f t="shared" si="24"/>
        <v>0.61689600810087586</v>
      </c>
      <c r="I94" s="226">
        <f t="shared" si="24"/>
        <v>380860.79</v>
      </c>
      <c r="J94" s="229">
        <f t="shared" si="24"/>
        <v>111435.06</v>
      </c>
      <c r="K94" s="230">
        <f t="shared" si="24"/>
        <v>0.59868526240597042</v>
      </c>
      <c r="L94" s="229">
        <f t="shared" si="24"/>
        <v>75539.820000000007</v>
      </c>
      <c r="M94" s="229">
        <f t="shared" si="24"/>
        <v>57293.37</v>
      </c>
      <c r="N94" s="231">
        <f t="shared" si="24"/>
        <v>53299.769999999982</v>
      </c>
    </row>
    <row r="95" spans="1:14" s="215" customFormat="1" x14ac:dyDescent="0.4">
      <c r="A95" s="223">
        <v>45413</v>
      </c>
      <c r="B95" s="224">
        <f t="shared" ref="B95:N95" si="25">B20</f>
        <v>205301</v>
      </c>
      <c r="C95" s="225">
        <f t="shared" si="25"/>
        <v>2847</v>
      </c>
      <c r="D95" s="226">
        <f t="shared" si="25"/>
        <v>72.111345275728837</v>
      </c>
      <c r="E95" s="227">
        <f t="shared" si="25"/>
        <v>3.4471373375482965</v>
      </c>
      <c r="F95" s="319">
        <f t="shared" si="25"/>
        <v>9814</v>
      </c>
      <c r="G95" s="224">
        <f t="shared" si="25"/>
        <v>122259.03</v>
      </c>
      <c r="H95" s="228">
        <f t="shared" si="25"/>
        <v>0.59551112756391833</v>
      </c>
      <c r="I95" s="226">
        <f t="shared" si="25"/>
        <v>384250.41</v>
      </c>
      <c r="J95" s="229">
        <f t="shared" si="25"/>
        <v>117273.97999999992</v>
      </c>
      <c r="K95" s="230">
        <f t="shared" si="25"/>
        <v>0.57122946308103673</v>
      </c>
      <c r="L95" s="229">
        <f t="shared" si="25"/>
        <v>82056.37</v>
      </c>
      <c r="M95" s="229">
        <f t="shared" si="25"/>
        <v>62839.23</v>
      </c>
      <c r="N95" s="231">
        <f t="shared" si="25"/>
        <v>60405.4</v>
      </c>
    </row>
    <row r="96" spans="1:14" s="215" customFormat="1" x14ac:dyDescent="0.4">
      <c r="A96" s="223">
        <v>45444</v>
      </c>
      <c r="B96" s="224"/>
      <c r="C96" s="225"/>
      <c r="D96" s="226"/>
      <c r="E96" s="227"/>
      <c r="F96" s="319"/>
      <c r="G96" s="224"/>
      <c r="H96" s="228"/>
      <c r="I96" s="226"/>
      <c r="J96" s="229"/>
      <c r="K96" s="230"/>
      <c r="L96" s="229"/>
      <c r="M96" s="229"/>
      <c r="N96" s="231"/>
    </row>
    <row r="97" spans="1:14" s="215" customFormat="1" x14ac:dyDescent="0.4">
      <c r="A97" s="223">
        <v>45474</v>
      </c>
      <c r="B97" s="224"/>
      <c r="C97" s="225"/>
      <c r="D97" s="226"/>
      <c r="E97" s="227"/>
      <c r="F97" s="319"/>
      <c r="G97" s="224"/>
      <c r="H97" s="228"/>
      <c r="I97" s="226"/>
      <c r="J97" s="229"/>
      <c r="K97" s="230"/>
      <c r="L97" s="229"/>
      <c r="M97" s="229"/>
      <c r="N97" s="231"/>
    </row>
    <row r="98" spans="1:14" s="215" customFormat="1" x14ac:dyDescent="0.4">
      <c r="A98" s="223">
        <v>45505</v>
      </c>
      <c r="B98" s="224"/>
      <c r="C98" s="225"/>
      <c r="D98" s="226"/>
      <c r="E98" s="227"/>
      <c r="F98" s="319"/>
      <c r="G98" s="224"/>
      <c r="H98" s="228"/>
      <c r="I98" s="226"/>
      <c r="J98" s="229"/>
      <c r="K98" s="230"/>
      <c r="L98" s="229"/>
      <c r="M98" s="229"/>
      <c r="N98" s="231"/>
    </row>
    <row r="99" spans="1:14" s="215" customFormat="1" x14ac:dyDescent="0.4">
      <c r="A99" s="223">
        <v>45536</v>
      </c>
      <c r="B99" s="224"/>
      <c r="C99" s="225"/>
      <c r="D99" s="226"/>
      <c r="E99" s="227"/>
      <c r="F99" s="319"/>
      <c r="G99" s="224"/>
      <c r="H99" s="228"/>
      <c r="I99" s="226"/>
      <c r="J99" s="229"/>
      <c r="K99" s="230"/>
      <c r="L99" s="229"/>
      <c r="M99" s="229"/>
      <c r="N99" s="231"/>
    </row>
    <row r="100" spans="1:14" s="215" customFormat="1" x14ac:dyDescent="0.4">
      <c r="A100" s="223">
        <v>45566</v>
      </c>
      <c r="B100" s="224"/>
      <c r="C100" s="225"/>
      <c r="D100" s="226"/>
      <c r="E100" s="227"/>
      <c r="F100" s="319"/>
      <c r="G100" s="224"/>
      <c r="H100" s="228"/>
      <c r="I100" s="226"/>
      <c r="J100" s="229"/>
      <c r="K100" s="230"/>
      <c r="L100" s="229"/>
      <c r="M100" s="229"/>
      <c r="N100" s="231"/>
    </row>
    <row r="101" spans="1:14" s="215" customFormat="1" x14ac:dyDescent="0.4">
      <c r="A101" s="223">
        <v>45597</v>
      </c>
      <c r="B101" s="224"/>
      <c r="C101" s="225"/>
      <c r="D101" s="226"/>
      <c r="E101" s="227"/>
      <c r="F101" s="319"/>
      <c r="G101" s="224"/>
      <c r="H101" s="228"/>
      <c r="I101" s="226"/>
      <c r="J101" s="229"/>
      <c r="K101" s="230"/>
      <c r="L101" s="229"/>
      <c r="M101" s="229"/>
      <c r="N101" s="231"/>
    </row>
    <row r="102" spans="1:14" s="215" customFormat="1" ht="15" thickBot="1" x14ac:dyDescent="0.45">
      <c r="A102" s="223">
        <v>45627</v>
      </c>
      <c r="B102" s="224"/>
      <c r="C102" s="225"/>
      <c r="D102" s="226"/>
      <c r="E102" s="227"/>
      <c r="F102" s="319"/>
      <c r="G102" s="224"/>
      <c r="H102" s="228"/>
      <c r="I102" s="226"/>
      <c r="J102" s="229"/>
      <c r="K102" s="230"/>
      <c r="L102" s="229"/>
      <c r="M102" s="229"/>
      <c r="N102" s="231"/>
    </row>
    <row r="103" spans="1:14" s="215" customFormat="1" ht="15" thickBot="1" x14ac:dyDescent="0.45">
      <c r="A103" s="208" t="s">
        <v>50</v>
      </c>
      <c r="B103" s="232">
        <f>SUM(B91:B102)</f>
        <v>952180.11</v>
      </c>
      <c r="C103" s="233">
        <f>SUM(C91:C102)</f>
        <v>13927</v>
      </c>
      <c r="D103" s="234">
        <f t="shared" ref="D103" si="26">B103/C103</f>
        <v>68.369362389602927</v>
      </c>
      <c r="E103" s="234">
        <f t="shared" ref="E103" si="27">F103/C103</f>
        <v>3.4680117756875135</v>
      </c>
      <c r="F103" s="321">
        <f>SUM(F91:F102)</f>
        <v>48299</v>
      </c>
      <c r="G103" s="232">
        <f>SUM(G91:G102)</f>
        <v>594791.22</v>
      </c>
      <c r="H103" s="213">
        <f t="shared" ref="H103" si="28">G103/B103</f>
        <v>0.62466251264164718</v>
      </c>
      <c r="I103" s="232"/>
      <c r="J103" s="232">
        <f>AVERAGE(J91:J102)</f>
        <v>111972.20599999998</v>
      </c>
      <c r="K103" s="213">
        <f>AVERAGE(K91:K102)</f>
        <v>0.5886442892601873</v>
      </c>
      <c r="L103" s="232">
        <f>SUM(L91:L102)</f>
        <v>369972.98</v>
      </c>
      <c r="M103" s="232">
        <f>SUM(M91:M102)</f>
        <v>298765.82999999996</v>
      </c>
      <c r="N103" s="232">
        <f>SUM(N91:N102)</f>
        <v>283441.3</v>
      </c>
    </row>
    <row r="104" spans="1:14" s="215" customFormat="1" ht="12" customHeight="1" thickBot="1" x14ac:dyDescent="0.45">
      <c r="A104" s="235"/>
      <c r="B104" s="226"/>
      <c r="C104" s="225"/>
      <c r="G104" s="226"/>
      <c r="H104" s="228"/>
      <c r="I104" s="226"/>
      <c r="K104" s="230"/>
    </row>
    <row r="105" spans="1:14" s="215" customFormat="1" ht="15" thickBot="1" x14ac:dyDescent="0.45">
      <c r="A105" s="208" t="s">
        <v>58</v>
      </c>
      <c r="B105" s="322" t="s">
        <v>59</v>
      </c>
      <c r="C105" s="209"/>
      <c r="D105" s="210"/>
      <c r="E105" s="210"/>
      <c r="F105" s="210"/>
      <c r="G105" s="210"/>
      <c r="H105" s="211"/>
      <c r="I105" s="212"/>
      <c r="J105" s="210"/>
      <c r="K105" s="213"/>
      <c r="L105" s="210"/>
      <c r="M105" s="210"/>
      <c r="N105" s="214"/>
    </row>
    <row r="106" spans="1:14" s="215" customFormat="1" x14ac:dyDescent="0.4">
      <c r="A106" s="216" t="s">
        <v>1</v>
      </c>
      <c r="B106" s="217" t="s">
        <v>2</v>
      </c>
      <c r="C106" s="218" t="s">
        <v>3</v>
      </c>
      <c r="D106" s="217" t="s">
        <v>8</v>
      </c>
      <c r="E106" s="217" t="s">
        <v>47</v>
      </c>
      <c r="F106" s="217" t="s">
        <v>10</v>
      </c>
      <c r="G106" s="217" t="s">
        <v>4</v>
      </c>
      <c r="H106" s="219" t="s">
        <v>45</v>
      </c>
      <c r="I106" s="220" t="s">
        <v>30</v>
      </c>
      <c r="J106" s="217" t="s">
        <v>7</v>
      </c>
      <c r="K106" s="221" t="s">
        <v>46</v>
      </c>
      <c r="L106" s="217" t="s">
        <v>16</v>
      </c>
      <c r="M106" s="217" t="s">
        <v>18</v>
      </c>
      <c r="N106" s="222" t="s">
        <v>17</v>
      </c>
    </row>
    <row r="107" spans="1:14" s="215" customFormat="1" x14ac:dyDescent="0.4">
      <c r="A107" s="223">
        <v>45658</v>
      </c>
      <c r="B107" s="224">
        <f>B32</f>
        <v>197807.63</v>
      </c>
      <c r="C107" s="225">
        <f>C32</f>
        <v>2512</v>
      </c>
      <c r="D107" s="226">
        <f>D32</f>
        <v>78.745075636942673</v>
      </c>
      <c r="E107" s="227">
        <f>E32</f>
        <v>3.4673566878980893</v>
      </c>
      <c r="F107" s="319">
        <f>F32</f>
        <v>8710</v>
      </c>
      <c r="G107" s="224">
        <f t="shared" ref="G107" si="29">G32</f>
        <v>120313.732</v>
      </c>
      <c r="H107" s="228">
        <f t="shared" ref="H107:N107" si="30">H32</f>
        <v>0.60823605237067957</v>
      </c>
      <c r="I107" s="226">
        <f t="shared" si="30"/>
        <v>419956.82</v>
      </c>
      <c r="J107" s="229">
        <f t="shared" si="30"/>
        <v>110233.55200000003</v>
      </c>
      <c r="K107" s="230">
        <f t="shared" si="30"/>
        <v>0.55727654186039244</v>
      </c>
      <c r="L107" s="229">
        <f t="shared" si="30"/>
        <v>76191.67</v>
      </c>
      <c r="M107" s="229">
        <f t="shared" si="30"/>
        <v>58519.95</v>
      </c>
      <c r="N107" s="231">
        <f t="shared" si="30"/>
        <v>63096.010000000009</v>
      </c>
    </row>
    <row r="108" spans="1:14" s="215" customFormat="1" x14ac:dyDescent="0.4">
      <c r="A108" s="223">
        <v>45689</v>
      </c>
      <c r="B108" s="224">
        <f t="shared" ref="B108:C108" si="31">B33</f>
        <v>194815.42</v>
      </c>
      <c r="C108" s="225">
        <f t="shared" si="31"/>
        <v>2496</v>
      </c>
      <c r="D108" s="226">
        <f>D33</f>
        <v>78.051049679487178</v>
      </c>
      <c r="E108" s="227">
        <f t="shared" ref="E108:E111" si="32">E33</f>
        <v>3.4639423076923075</v>
      </c>
      <c r="F108" s="319">
        <f t="shared" ref="F108:K108" si="33">F33</f>
        <v>8646</v>
      </c>
      <c r="G108" s="224">
        <f t="shared" si="33"/>
        <v>111202.26</v>
      </c>
      <c r="H108" s="228">
        <f t="shared" si="33"/>
        <v>0.57080830665252258</v>
      </c>
      <c r="I108" s="226">
        <f t="shared" si="33"/>
        <v>430037</v>
      </c>
      <c r="J108" s="229">
        <f t="shared" si="33"/>
        <v>111396.51000000001</v>
      </c>
      <c r="K108" s="230">
        <f t="shared" si="33"/>
        <v>0.56315577917798221</v>
      </c>
      <c r="L108" s="229">
        <f t="shared" ref="L108:N108" si="34">L33</f>
        <v>74965.570000000007</v>
      </c>
      <c r="M108" s="229">
        <f t="shared" si="34"/>
        <v>57255.61</v>
      </c>
      <c r="N108" s="231">
        <f t="shared" si="34"/>
        <v>62594.240000000005</v>
      </c>
    </row>
    <row r="109" spans="1:14" s="215" customFormat="1" x14ac:dyDescent="0.4">
      <c r="A109" s="223">
        <v>45717</v>
      </c>
      <c r="B109" s="224">
        <f t="shared" ref="B109:C109" si="35">B34</f>
        <v>224986.82</v>
      </c>
      <c r="C109" s="225">
        <f t="shared" si="35"/>
        <v>2794</v>
      </c>
      <c r="D109" s="226">
        <f>D34</f>
        <v>80.524989262705802</v>
      </c>
      <c r="E109" s="227">
        <f t="shared" si="32"/>
        <v>3.4101646385110951</v>
      </c>
      <c r="F109" s="319">
        <f t="shared" ref="F109:K109" si="36">F34</f>
        <v>9528</v>
      </c>
      <c r="G109" s="224">
        <f t="shared" si="36"/>
        <v>147312.09</v>
      </c>
      <c r="H109" s="228">
        <f t="shared" si="36"/>
        <v>0.65475875431280817</v>
      </c>
      <c r="I109" s="226">
        <f t="shared" si="36"/>
        <v>429842.75</v>
      </c>
      <c r="J109" s="229">
        <f t="shared" si="36"/>
        <v>111396.51000000001</v>
      </c>
      <c r="K109" s="230">
        <f t="shared" si="36"/>
        <v>0.57180540431553106</v>
      </c>
      <c r="L109" s="229">
        <f t="shared" ref="L109:N109" si="37">L34</f>
        <v>92045.22</v>
      </c>
      <c r="M109" s="229">
        <f t="shared" si="37"/>
        <v>67333.03</v>
      </c>
      <c r="N109" s="231">
        <f t="shared" si="37"/>
        <v>65608.570000000007</v>
      </c>
    </row>
    <row r="110" spans="1:14" s="215" customFormat="1" x14ac:dyDescent="0.4">
      <c r="A110" s="223">
        <v>45748</v>
      </c>
      <c r="B110" s="224">
        <f t="shared" ref="B110:C110" si="38">B35</f>
        <v>217189.61</v>
      </c>
      <c r="C110" s="225">
        <f t="shared" si="38"/>
        <v>2689</v>
      </c>
      <c r="D110" s="226">
        <f>D35</f>
        <v>80.769657865377454</v>
      </c>
      <c r="E110" s="227">
        <f t="shared" si="32"/>
        <v>3.4038676087764967</v>
      </c>
      <c r="F110" s="319">
        <f t="shared" ref="F110:K110" si="39">F35</f>
        <v>9153</v>
      </c>
      <c r="G110" s="224">
        <f t="shared" si="39"/>
        <v>106078.46</v>
      </c>
      <c r="H110" s="228">
        <f t="shared" si="39"/>
        <v>0.4884140636377588</v>
      </c>
      <c r="I110" s="226">
        <f t="shared" si="39"/>
        <v>447671.75</v>
      </c>
      <c r="J110" s="229">
        <f t="shared" si="39"/>
        <v>129483.08999999997</v>
      </c>
      <c r="K110" s="230">
        <f t="shared" si="39"/>
        <v>0.57551411233778038</v>
      </c>
      <c r="L110" s="229">
        <f t="shared" ref="L110:N110" si="40">L35</f>
        <v>91485.27</v>
      </c>
      <c r="M110" s="229">
        <f t="shared" si="40"/>
        <v>64803.62</v>
      </c>
      <c r="N110" s="231">
        <f t="shared" si="40"/>
        <v>60900.719999999979</v>
      </c>
    </row>
    <row r="111" spans="1:14" s="215" customFormat="1" x14ac:dyDescent="0.4">
      <c r="A111" s="223">
        <v>45778</v>
      </c>
      <c r="B111" s="224">
        <f t="shared" ref="B111:C111" si="41">B36</f>
        <v>236157.89</v>
      </c>
      <c r="C111" s="225">
        <f t="shared" si="41"/>
        <v>2801</v>
      </c>
      <c r="D111" s="226">
        <f>D36</f>
        <v>84.311992145662273</v>
      </c>
      <c r="E111" s="227">
        <f t="shared" si="32"/>
        <v>3.3898607640128526</v>
      </c>
      <c r="F111" s="319">
        <f t="shared" ref="F111:K111" si="42">F36</f>
        <v>9495</v>
      </c>
      <c r="G111" s="224">
        <f t="shared" si="42"/>
        <v>141060</v>
      </c>
      <c r="H111" s="228">
        <f t="shared" si="42"/>
        <v>0.59731224732741295</v>
      </c>
      <c r="I111" s="226">
        <f t="shared" si="42"/>
        <v>429206.9</v>
      </c>
      <c r="J111" s="229">
        <f t="shared" si="42"/>
        <v>124543.30999999994</v>
      </c>
      <c r="K111" s="230">
        <f t="shared" si="42"/>
        <v>0.57343125207508749</v>
      </c>
      <c r="L111" s="229">
        <f t="shared" ref="L111:N111" si="43">L36</f>
        <v>95135.07</v>
      </c>
      <c r="M111" s="229">
        <f t="shared" si="43"/>
        <v>75609.98</v>
      </c>
      <c r="N111" s="231">
        <f t="shared" si="43"/>
        <v>65412.840000000011</v>
      </c>
    </row>
    <row r="112" spans="1:14" s="215" customFormat="1" x14ac:dyDescent="0.4">
      <c r="A112" s="223">
        <v>45809</v>
      </c>
      <c r="B112" s="224"/>
      <c r="C112" s="225"/>
      <c r="D112" s="226"/>
      <c r="E112" s="227"/>
      <c r="F112" s="319"/>
      <c r="G112" s="224"/>
      <c r="H112" s="228"/>
      <c r="I112" s="226">
        <f t="shared" ref="I112" si="44">I37</f>
        <v>442136.66</v>
      </c>
      <c r="J112" s="229"/>
      <c r="K112" s="230"/>
      <c r="L112" s="229"/>
      <c r="M112" s="229"/>
      <c r="N112" s="231"/>
    </row>
    <row r="113" spans="1:14" s="215" customFormat="1" x14ac:dyDescent="0.4">
      <c r="A113" s="223">
        <v>45839</v>
      </c>
      <c r="B113" s="224"/>
      <c r="C113" s="225"/>
      <c r="D113" s="226"/>
      <c r="E113" s="227"/>
      <c r="F113" s="319"/>
      <c r="G113" s="224"/>
      <c r="H113" s="228"/>
      <c r="I113" s="226"/>
      <c r="J113" s="229"/>
      <c r="K113" s="230"/>
      <c r="L113" s="229"/>
      <c r="M113" s="229"/>
      <c r="N113" s="231"/>
    </row>
    <row r="114" spans="1:14" s="215" customFormat="1" x14ac:dyDescent="0.4">
      <c r="A114" s="223">
        <v>45870</v>
      </c>
      <c r="B114" s="224"/>
      <c r="C114" s="225"/>
      <c r="D114" s="226"/>
      <c r="E114" s="227"/>
      <c r="F114" s="319"/>
      <c r="G114" s="224"/>
      <c r="H114" s="228"/>
      <c r="I114" s="226"/>
      <c r="J114" s="229"/>
      <c r="K114" s="230"/>
      <c r="L114" s="229"/>
      <c r="M114" s="229"/>
      <c r="N114" s="231"/>
    </row>
    <row r="115" spans="1:14" s="215" customFormat="1" x14ac:dyDescent="0.4">
      <c r="A115" s="223">
        <v>45901</v>
      </c>
      <c r="B115" s="224"/>
      <c r="C115" s="225"/>
      <c r="D115" s="226"/>
      <c r="E115" s="227"/>
      <c r="F115" s="319"/>
      <c r="G115" s="224"/>
      <c r="H115" s="228"/>
      <c r="I115" s="226"/>
      <c r="J115" s="229"/>
      <c r="K115" s="230"/>
      <c r="L115" s="229"/>
      <c r="M115" s="229"/>
      <c r="N115" s="231"/>
    </row>
    <row r="116" spans="1:14" s="215" customFormat="1" x14ac:dyDescent="0.4">
      <c r="A116" s="223">
        <v>45931</v>
      </c>
      <c r="B116" s="224"/>
      <c r="C116" s="225"/>
      <c r="D116" s="226"/>
      <c r="E116" s="227"/>
      <c r="F116" s="319"/>
      <c r="G116" s="224"/>
      <c r="H116" s="228"/>
      <c r="I116" s="226"/>
      <c r="J116" s="229"/>
      <c r="K116" s="230"/>
      <c r="L116" s="229"/>
      <c r="M116" s="229"/>
      <c r="N116" s="231"/>
    </row>
    <row r="117" spans="1:14" s="215" customFormat="1" x14ac:dyDescent="0.4">
      <c r="A117" s="223">
        <v>45962</v>
      </c>
      <c r="B117" s="224"/>
      <c r="C117" s="225"/>
      <c r="D117" s="226"/>
      <c r="E117" s="227"/>
      <c r="F117" s="319"/>
      <c r="G117" s="224"/>
      <c r="H117" s="228"/>
      <c r="I117" s="226"/>
      <c r="J117" s="229"/>
      <c r="K117" s="230"/>
      <c r="L117" s="229"/>
      <c r="M117" s="229"/>
      <c r="N117" s="231"/>
    </row>
    <row r="118" spans="1:14" s="215" customFormat="1" ht="15" thickBot="1" x14ac:dyDescent="0.45">
      <c r="A118" s="223">
        <v>45992</v>
      </c>
      <c r="B118" s="224"/>
      <c r="C118" s="225"/>
      <c r="D118" s="226"/>
      <c r="E118" s="227"/>
      <c r="F118" s="319"/>
      <c r="G118" s="224"/>
      <c r="H118" s="228"/>
      <c r="I118" s="226"/>
      <c r="J118" s="229"/>
      <c r="K118" s="230"/>
      <c r="L118" s="229"/>
      <c r="M118" s="229"/>
      <c r="N118" s="231"/>
    </row>
    <row r="119" spans="1:14" s="215" customFormat="1" ht="15" thickBot="1" x14ac:dyDescent="0.45">
      <c r="A119" s="208" t="s">
        <v>53</v>
      </c>
      <c r="B119" s="232">
        <f>SUM(B107:B118)</f>
        <v>1070957.3700000001</v>
      </c>
      <c r="C119" s="332">
        <f>SUM(C107:C118)</f>
        <v>13292</v>
      </c>
      <c r="D119" s="232">
        <f>B119/C119</f>
        <v>80.571574631357223</v>
      </c>
      <c r="E119" s="236">
        <f>F119/C119</f>
        <v>3.4255191092386399</v>
      </c>
      <c r="F119" s="237">
        <f>SUM(F107:F118)</f>
        <v>45532</v>
      </c>
      <c r="G119" s="232">
        <f>SUM(G107:G118)</f>
        <v>625966.54200000002</v>
      </c>
      <c r="H119" s="213">
        <f>AVERAGE(H107:H118)</f>
        <v>0.58390588486023642</v>
      </c>
      <c r="I119" s="232"/>
      <c r="J119" s="232">
        <f>AVERAGE(J107:J118)</f>
        <v>117410.59439999999</v>
      </c>
      <c r="K119" s="213">
        <f>AVERAGE(K107:K118)</f>
        <v>0.56823661795335467</v>
      </c>
      <c r="L119" s="232">
        <f>SUM(L107:L118)</f>
        <v>429822.8</v>
      </c>
      <c r="M119" s="232">
        <f>SUM(M107:M118)</f>
        <v>323522.19</v>
      </c>
      <c r="N119" s="232">
        <f>SUM(N107:N118)</f>
        <v>317612.38</v>
      </c>
    </row>
    <row r="120" spans="1:14" s="215" customFormat="1" x14ac:dyDescent="0.4">
      <c r="A120" s="239"/>
      <c r="B120" s="224"/>
      <c r="C120" s="282"/>
      <c r="D120" s="224"/>
      <c r="E120" s="283"/>
      <c r="F120" s="284"/>
      <c r="G120" s="224"/>
      <c r="H120" s="238"/>
      <c r="I120" s="224"/>
      <c r="J120" s="224"/>
      <c r="K120" s="238"/>
      <c r="L120" s="285"/>
      <c r="M120" s="285"/>
      <c r="N120" s="287"/>
    </row>
    <row r="121" spans="1:14" s="215" customFormat="1" x14ac:dyDescent="0.4">
      <c r="A121" s="239"/>
      <c r="B121" s="224"/>
      <c r="C121" s="282"/>
      <c r="D121" s="224"/>
      <c r="E121" s="283"/>
      <c r="F121" s="284"/>
      <c r="G121" s="224"/>
      <c r="H121" s="238"/>
      <c r="I121" s="224"/>
      <c r="J121" s="224"/>
      <c r="K121" s="238"/>
      <c r="L121" s="285"/>
      <c r="M121" s="285"/>
      <c r="N121" s="285"/>
    </row>
    <row r="122" spans="1:14" s="215" customFormat="1" x14ac:dyDescent="0.4">
      <c r="A122" s="239"/>
      <c r="B122" s="224"/>
      <c r="C122" s="282"/>
      <c r="D122" s="224"/>
      <c r="E122" s="283"/>
      <c r="F122" s="284"/>
      <c r="G122" s="224"/>
      <c r="H122" s="238"/>
      <c r="I122" s="224"/>
      <c r="J122" s="224"/>
      <c r="K122" s="238"/>
      <c r="L122" s="285"/>
      <c r="M122" s="285"/>
      <c r="N122" s="285"/>
    </row>
    <row r="123" spans="1:14" s="215" customFormat="1" x14ac:dyDescent="0.4">
      <c r="A123" s="239"/>
      <c r="B123" s="224"/>
      <c r="C123" s="282"/>
      <c r="D123" s="224"/>
      <c r="E123" s="283"/>
      <c r="F123" s="284"/>
      <c r="G123" s="224"/>
      <c r="H123" s="238"/>
      <c r="I123" s="224"/>
      <c r="J123" s="224"/>
      <c r="K123" s="238"/>
      <c r="L123" s="285"/>
      <c r="M123" s="285"/>
      <c r="N123" s="285"/>
    </row>
    <row r="124" spans="1:14" s="215" customFormat="1" x14ac:dyDescent="0.4">
      <c r="A124" s="239"/>
      <c r="B124" s="224"/>
      <c r="C124" s="282"/>
      <c r="D124" s="224"/>
      <c r="E124" s="283"/>
      <c r="F124" s="284"/>
      <c r="G124" s="224"/>
      <c r="H124" s="238"/>
      <c r="I124" s="224"/>
      <c r="J124" s="224"/>
      <c r="K124" s="238"/>
      <c r="L124" s="285"/>
      <c r="M124" s="285"/>
      <c r="N124" s="285"/>
    </row>
    <row r="125" spans="1:14" s="215" customFormat="1" x14ac:dyDescent="0.4">
      <c r="A125" s="239"/>
      <c r="B125" s="224"/>
      <c r="C125" s="282"/>
      <c r="D125" s="224"/>
      <c r="E125" s="283"/>
      <c r="F125" s="284"/>
      <c r="G125" s="224"/>
      <c r="H125" s="238"/>
      <c r="I125" s="224"/>
      <c r="J125" s="224"/>
      <c r="K125" s="238"/>
      <c r="L125" s="285"/>
      <c r="M125" s="285"/>
      <c r="N125" s="285"/>
    </row>
    <row r="126" spans="1:14" s="215" customFormat="1" x14ac:dyDescent="0.4">
      <c r="A126" s="239"/>
      <c r="B126" s="224"/>
      <c r="C126" s="282"/>
      <c r="D126" s="224"/>
      <c r="E126" s="283"/>
      <c r="F126" s="284"/>
      <c r="G126" s="224"/>
      <c r="H126" s="238"/>
      <c r="I126" s="224"/>
      <c r="J126" s="224"/>
      <c r="K126" s="238"/>
      <c r="L126" s="285"/>
      <c r="M126" s="285"/>
      <c r="N126" s="285"/>
    </row>
    <row r="127" spans="1:14" s="215" customFormat="1" x14ac:dyDescent="0.4">
      <c r="A127" s="239"/>
      <c r="B127" s="224"/>
      <c r="C127" s="282"/>
      <c r="D127" s="224"/>
      <c r="E127" s="283"/>
      <c r="F127" s="284"/>
      <c r="G127" s="224"/>
      <c r="H127" s="238"/>
      <c r="I127" s="224"/>
      <c r="J127" s="224"/>
      <c r="K127" s="238"/>
      <c r="L127" s="285"/>
      <c r="M127" s="285"/>
      <c r="N127" s="285"/>
    </row>
    <row r="128" spans="1:14" s="215" customFormat="1" x14ac:dyDescent="0.4">
      <c r="A128" s="239"/>
      <c r="B128" s="224"/>
      <c r="C128" s="282"/>
      <c r="D128" s="224"/>
      <c r="E128" s="283"/>
      <c r="F128" s="284"/>
      <c r="G128" s="224"/>
      <c r="H128" s="238"/>
      <c r="I128" s="224"/>
      <c r="J128" s="224"/>
      <c r="K128" s="238"/>
      <c r="L128" s="285"/>
      <c r="M128" s="285"/>
      <c r="N128" s="285"/>
    </row>
    <row r="129" spans="1:14" s="215" customFormat="1" x14ac:dyDescent="0.4">
      <c r="A129" s="239"/>
      <c r="B129" s="224"/>
      <c r="C129" s="282"/>
      <c r="D129" s="224"/>
      <c r="E129" s="283"/>
      <c r="F129" s="284"/>
      <c r="G129" s="224"/>
      <c r="H129" s="238"/>
      <c r="I129" s="224"/>
      <c r="J129" s="224"/>
      <c r="K129" s="238"/>
      <c r="L129" s="285"/>
      <c r="M129" s="285"/>
      <c r="N129" s="285"/>
    </row>
    <row r="130" spans="1:14" s="215" customFormat="1" x14ac:dyDescent="0.4">
      <c r="A130" s="239"/>
      <c r="B130" s="224"/>
      <c r="C130" s="282"/>
      <c r="D130" s="224"/>
      <c r="E130" s="283"/>
      <c r="F130" s="284"/>
      <c r="G130" s="224"/>
      <c r="H130" s="238"/>
      <c r="I130" s="224"/>
      <c r="J130" s="224"/>
      <c r="K130" s="238"/>
      <c r="L130" s="285"/>
      <c r="M130" s="285"/>
      <c r="N130" s="285"/>
    </row>
    <row r="131" spans="1:14" s="215" customFormat="1" x14ac:dyDescent="0.4">
      <c r="A131" s="239"/>
      <c r="B131" s="224"/>
      <c r="C131" s="282"/>
      <c r="D131" s="224"/>
      <c r="E131" s="283"/>
      <c r="F131" s="284"/>
      <c r="G131" s="224"/>
      <c r="H131" s="238"/>
      <c r="I131" s="224"/>
      <c r="J131" s="224"/>
      <c r="K131" s="238"/>
      <c r="L131" s="285"/>
      <c r="M131" s="285"/>
      <c r="N131" s="285"/>
    </row>
    <row r="132" spans="1:14" s="215" customFormat="1" x14ac:dyDescent="0.4">
      <c r="A132" s="239"/>
      <c r="B132" s="224"/>
      <c r="C132" s="282"/>
      <c r="D132" s="224"/>
      <c r="E132" s="283"/>
      <c r="F132" s="284"/>
      <c r="G132" s="224"/>
      <c r="H132" s="238"/>
      <c r="I132" s="224"/>
      <c r="J132" s="224"/>
      <c r="K132" s="238"/>
      <c r="L132" s="285"/>
      <c r="M132" s="285"/>
      <c r="N132" s="285"/>
    </row>
    <row r="133" spans="1:14" s="215" customFormat="1" x14ac:dyDescent="0.4">
      <c r="A133" s="239"/>
      <c r="B133" s="224"/>
      <c r="C133" s="282"/>
      <c r="D133" s="224"/>
      <c r="E133" s="283"/>
      <c r="F133" s="284"/>
      <c r="G133" s="224"/>
      <c r="H133" s="238"/>
      <c r="I133" s="224"/>
      <c r="J133" s="224"/>
      <c r="K133" s="238"/>
      <c r="L133" s="285"/>
      <c r="M133" s="285"/>
      <c r="N133" s="285"/>
    </row>
    <row r="134" spans="1:14" s="215" customFormat="1" x14ac:dyDescent="0.4">
      <c r="A134" s="239"/>
      <c r="B134" s="224"/>
      <c r="C134" s="282"/>
      <c r="D134" s="224"/>
      <c r="E134" s="283"/>
      <c r="F134" s="284"/>
      <c r="G134" s="224"/>
      <c r="H134" s="238"/>
      <c r="I134" s="224"/>
      <c r="J134" s="224"/>
      <c r="K134" s="238"/>
      <c r="L134" s="285"/>
      <c r="M134" s="285"/>
      <c r="N134" s="285"/>
    </row>
    <row r="135" spans="1:14" s="215" customFormat="1" x14ac:dyDescent="0.4">
      <c r="A135" s="239"/>
      <c r="B135" s="224"/>
      <c r="C135" s="282"/>
      <c r="D135" s="224"/>
      <c r="E135" s="283"/>
      <c r="F135" s="284"/>
      <c r="G135" s="224"/>
      <c r="H135" s="238"/>
      <c r="I135" s="224"/>
      <c r="J135" s="224"/>
      <c r="K135" s="238"/>
      <c r="L135" s="285"/>
      <c r="M135" s="285"/>
      <c r="N135" s="285"/>
    </row>
    <row r="136" spans="1:14" s="215" customFormat="1" x14ac:dyDescent="0.4">
      <c r="A136" s="239"/>
      <c r="B136" s="224"/>
      <c r="C136" s="282"/>
      <c r="D136" s="224"/>
      <c r="E136" s="283"/>
      <c r="F136" s="284"/>
      <c r="G136" s="224"/>
      <c r="H136" s="238"/>
      <c r="I136" s="224"/>
      <c r="J136" s="224"/>
      <c r="K136" s="238"/>
      <c r="L136" s="285"/>
      <c r="M136" s="285"/>
      <c r="N136" s="285"/>
    </row>
    <row r="137" spans="1:14" s="215" customFormat="1" x14ac:dyDescent="0.4">
      <c r="A137" s="239"/>
      <c r="B137" s="224"/>
      <c r="C137" s="282"/>
      <c r="D137" s="224"/>
      <c r="E137" s="283"/>
      <c r="F137" s="284"/>
      <c r="G137" s="224"/>
      <c r="H137" s="238"/>
      <c r="I137" s="224"/>
      <c r="J137" s="224"/>
      <c r="K137" s="238"/>
      <c r="L137" s="285"/>
      <c r="M137" s="285"/>
      <c r="N137" s="285"/>
    </row>
    <row r="138" spans="1:14" s="215" customFormat="1" x14ac:dyDescent="0.4">
      <c r="A138" s="239"/>
      <c r="B138" s="224"/>
      <c r="C138" s="282"/>
      <c r="D138" s="224"/>
      <c r="E138" s="283"/>
      <c r="F138" s="284"/>
      <c r="G138" s="224"/>
      <c r="H138" s="238"/>
      <c r="I138" s="224"/>
      <c r="J138" s="224"/>
      <c r="K138" s="238"/>
      <c r="L138" s="285"/>
      <c r="M138" s="285"/>
      <c r="N138" s="285"/>
    </row>
    <row r="139" spans="1:14" s="215" customFormat="1" x14ac:dyDescent="0.4">
      <c r="A139" s="239"/>
      <c r="B139" s="224"/>
      <c r="C139" s="282"/>
      <c r="D139" s="224"/>
      <c r="E139" s="283"/>
      <c r="F139" s="284"/>
      <c r="G139" s="224"/>
      <c r="H139" s="238"/>
      <c r="I139" s="224"/>
      <c r="J139" s="224"/>
      <c r="K139" s="238"/>
      <c r="L139" s="285"/>
      <c r="M139" s="285"/>
      <c r="N139" s="285"/>
    </row>
    <row r="140" spans="1:14" s="215" customFormat="1" x14ac:dyDescent="0.4">
      <c r="A140" s="239"/>
      <c r="B140" s="224"/>
      <c r="C140" s="282"/>
      <c r="D140" s="224"/>
      <c r="E140" s="283"/>
      <c r="F140" s="284"/>
      <c r="G140" s="224"/>
      <c r="H140" s="238"/>
      <c r="I140" s="224"/>
      <c r="J140" s="224"/>
      <c r="K140" s="238"/>
      <c r="L140" s="285"/>
      <c r="M140" s="285"/>
      <c r="N140" s="285"/>
    </row>
    <row r="141" spans="1:14" s="215" customFormat="1" ht="15" thickBot="1" x14ac:dyDescent="0.45">
      <c r="A141" s="239"/>
      <c r="B141" s="224"/>
      <c r="C141" s="240"/>
      <c r="D141" s="241"/>
      <c r="E141" s="241"/>
      <c r="F141" s="241"/>
      <c r="G141" s="224"/>
      <c r="H141" s="238"/>
      <c r="I141" s="224"/>
      <c r="J141" s="241"/>
      <c r="K141" s="230"/>
      <c r="L141" s="241"/>
      <c r="M141" s="241"/>
      <c r="N141" s="288"/>
    </row>
    <row r="142" spans="1:14" s="215" customFormat="1" ht="15" thickBot="1" x14ac:dyDescent="0.45">
      <c r="A142" s="375" t="s">
        <v>21</v>
      </c>
      <c r="B142" s="377" t="s">
        <v>20</v>
      </c>
      <c r="C142" s="378"/>
      <c r="D142" s="379"/>
      <c r="E142" s="377" t="s">
        <v>39</v>
      </c>
      <c r="F142" s="378"/>
      <c r="G142" s="379"/>
      <c r="H142" s="377" t="s">
        <v>40</v>
      </c>
      <c r="I142" s="378"/>
      <c r="J142" s="379"/>
      <c r="K142" s="244"/>
      <c r="L142" s="245" t="s">
        <v>28</v>
      </c>
      <c r="M142" s="242"/>
      <c r="N142" s="286"/>
    </row>
    <row r="143" spans="1:14" s="215" customFormat="1" ht="15" thickBot="1" x14ac:dyDescent="0.45">
      <c r="A143" s="376"/>
      <c r="B143" s="360" t="s">
        <v>65</v>
      </c>
      <c r="C143" s="360" t="s">
        <v>66</v>
      </c>
      <c r="D143" s="247" t="s">
        <v>38</v>
      </c>
      <c r="E143" s="246" t="s">
        <v>36</v>
      </c>
      <c r="F143" s="243" t="s">
        <v>37</v>
      </c>
      <c r="G143" s="246" t="s">
        <v>38</v>
      </c>
      <c r="H143" s="246" t="s">
        <v>36</v>
      </c>
      <c r="I143" s="243" t="s">
        <v>37</v>
      </c>
      <c r="J143" s="246" t="s">
        <v>38</v>
      </c>
      <c r="K143" s="248"/>
      <c r="L143" s="249"/>
      <c r="M143" s="249"/>
      <c r="N143" s="250"/>
    </row>
    <row r="144" spans="1:14" s="215" customFormat="1" ht="15" thickBot="1" x14ac:dyDescent="0.45">
      <c r="A144" s="251" t="s">
        <v>2</v>
      </c>
      <c r="B144" s="252">
        <f>B103</f>
        <v>952180.11</v>
      </c>
      <c r="C144" s="303">
        <f>B119</f>
        <v>1070957.3700000001</v>
      </c>
      <c r="D144" s="253">
        <f t="shared" ref="D144:D151" si="45">((C144/B144)*100)-100</f>
        <v>12.474242924482027</v>
      </c>
      <c r="E144" s="254"/>
      <c r="F144" s="254"/>
      <c r="G144" s="254"/>
      <c r="H144" s="255"/>
      <c r="I144" s="256"/>
      <c r="J144" s="254"/>
      <c r="K144" s="257"/>
      <c r="L144" s="254"/>
      <c r="M144" s="254"/>
      <c r="N144" s="254"/>
    </row>
    <row r="145" spans="1:14" s="215" customFormat="1" ht="15" thickBot="1" x14ac:dyDescent="0.45">
      <c r="A145" s="258" t="s">
        <v>13</v>
      </c>
      <c r="B145" s="259">
        <f>C103</f>
        <v>13927</v>
      </c>
      <c r="C145" s="304">
        <f>C119</f>
        <v>13292</v>
      </c>
      <c r="D145" s="253">
        <f t="shared" si="45"/>
        <v>-4.5594887628347891</v>
      </c>
      <c r="E145" s="260"/>
      <c r="F145" s="260"/>
      <c r="G145" s="260"/>
      <c r="H145" s="261"/>
      <c r="I145" s="262"/>
      <c r="J145" s="260"/>
      <c r="K145" s="263"/>
      <c r="L145" s="260"/>
      <c r="M145" s="260"/>
      <c r="N145" s="260"/>
    </row>
    <row r="146" spans="1:14" s="215" customFormat="1" ht="15" thickBot="1" x14ac:dyDescent="0.45">
      <c r="A146" s="258" t="s">
        <v>14</v>
      </c>
      <c r="B146" s="264">
        <f>B144/B145</f>
        <v>68.369362389602927</v>
      </c>
      <c r="C146" s="305">
        <f>C144/C145</f>
        <v>80.571574631357223</v>
      </c>
      <c r="D146" s="253">
        <f t="shared" si="45"/>
        <v>17.847485796664259</v>
      </c>
      <c r="E146" s="260"/>
      <c r="F146" s="260"/>
      <c r="G146" s="260"/>
      <c r="H146" s="261"/>
      <c r="I146" s="262"/>
      <c r="J146" s="260"/>
      <c r="K146" s="263"/>
      <c r="L146" s="260"/>
      <c r="M146" s="260"/>
      <c r="N146" s="260"/>
    </row>
    <row r="147" spans="1:14" s="215" customFormat="1" ht="15" thickBot="1" x14ac:dyDescent="0.45">
      <c r="A147" s="258" t="s">
        <v>15</v>
      </c>
      <c r="B147" s="259">
        <f>F103</f>
        <v>48299</v>
      </c>
      <c r="C147" s="304">
        <f>F119</f>
        <v>45532</v>
      </c>
      <c r="D147" s="253">
        <f t="shared" si="45"/>
        <v>-5.728897078614466</v>
      </c>
      <c r="E147" s="260"/>
      <c r="F147" s="260"/>
      <c r="G147" s="260"/>
      <c r="H147" s="261"/>
      <c r="I147" s="262"/>
      <c r="J147" s="260"/>
      <c r="K147" s="263"/>
      <c r="L147" s="260"/>
      <c r="M147" s="260"/>
      <c r="N147" s="260"/>
    </row>
    <row r="148" spans="1:14" s="215" customFormat="1" ht="15" thickBot="1" x14ac:dyDescent="0.45">
      <c r="A148" s="258" t="s">
        <v>41</v>
      </c>
      <c r="B148" s="265">
        <f>B147/B145</f>
        <v>3.4680117756875135</v>
      </c>
      <c r="C148" s="306">
        <f>C147/C145</f>
        <v>3.4255191092386399</v>
      </c>
      <c r="D148" s="253">
        <f t="shared" si="45"/>
        <v>-1.2252745722136353</v>
      </c>
      <c r="E148" s="260"/>
      <c r="F148" s="260"/>
      <c r="G148" s="260"/>
      <c r="H148" s="261"/>
      <c r="I148" s="262"/>
      <c r="J148" s="260"/>
      <c r="K148" s="263"/>
      <c r="L148" s="260"/>
      <c r="M148" s="260"/>
      <c r="N148" s="260"/>
    </row>
    <row r="149" spans="1:14" s="215" customFormat="1" ht="15" thickBot="1" x14ac:dyDescent="0.45">
      <c r="A149" s="258" t="s">
        <v>16</v>
      </c>
      <c r="B149" s="266">
        <f>L103</f>
        <v>369972.98</v>
      </c>
      <c r="C149" s="305">
        <f>L119</f>
        <v>429822.8</v>
      </c>
      <c r="D149" s="253">
        <f t="shared" si="45"/>
        <v>16.17680837124918</v>
      </c>
      <c r="E149" s="260"/>
      <c r="F149" s="260"/>
      <c r="G149" s="260"/>
      <c r="H149" s="261"/>
      <c r="I149" s="262"/>
      <c r="J149" s="260"/>
      <c r="K149" s="263"/>
      <c r="L149" s="260"/>
      <c r="M149" s="260"/>
      <c r="N149" s="260"/>
    </row>
    <row r="150" spans="1:14" s="215" customFormat="1" ht="15" thickBot="1" x14ac:dyDescent="0.45">
      <c r="A150" s="258" t="s">
        <v>19</v>
      </c>
      <c r="B150" s="266">
        <f>M103</f>
        <v>298765.82999999996</v>
      </c>
      <c r="C150" s="305">
        <f>M119</f>
        <v>323522.19</v>
      </c>
      <c r="D150" s="253">
        <f t="shared" si="45"/>
        <v>8.2862086336981804</v>
      </c>
      <c r="E150" s="260"/>
      <c r="F150" s="260"/>
      <c r="G150" s="260"/>
      <c r="H150" s="261"/>
      <c r="I150" s="262"/>
      <c r="J150" s="260"/>
      <c r="K150" s="263"/>
      <c r="L150" s="260"/>
      <c r="M150" s="260"/>
      <c r="N150" s="260"/>
    </row>
    <row r="151" spans="1:14" s="215" customFormat="1" x14ac:dyDescent="0.4">
      <c r="A151" s="258" t="s">
        <v>34</v>
      </c>
      <c r="B151" s="266">
        <f>N103</f>
        <v>283441.3</v>
      </c>
      <c r="C151" s="305">
        <f>N119</f>
        <v>317612.38</v>
      </c>
      <c r="D151" s="253">
        <f t="shared" si="45"/>
        <v>12.055787212378718</v>
      </c>
      <c r="E151" s="260"/>
      <c r="F151" s="260"/>
      <c r="G151" s="260"/>
      <c r="H151" s="261"/>
      <c r="I151" s="262"/>
      <c r="J151" s="260"/>
      <c r="K151" s="263"/>
      <c r="L151" s="260"/>
      <c r="M151" s="260"/>
      <c r="N151" s="260"/>
    </row>
    <row r="152" spans="1:14" s="215" customFormat="1" ht="15" thickBot="1" x14ac:dyDescent="0.45">
      <c r="A152" s="267"/>
      <c r="B152" s="267"/>
      <c r="C152" s="268"/>
      <c r="D152" s="269"/>
      <c r="E152" s="267"/>
      <c r="F152" s="267"/>
      <c r="G152" s="267"/>
      <c r="H152" s="269"/>
      <c r="I152" s="270"/>
      <c r="J152" s="267"/>
      <c r="K152" s="271"/>
      <c r="L152" s="267"/>
      <c r="M152" s="267"/>
      <c r="N152" s="267"/>
    </row>
    <row r="153" spans="1:14" ht="12" customHeight="1" thickBot="1" x14ac:dyDescent="0.45">
      <c r="A153" s="126">
        <v>2023</v>
      </c>
      <c r="B153" s="127" t="s">
        <v>12</v>
      </c>
      <c r="C153" s="128"/>
      <c r="D153" s="129"/>
      <c r="E153" s="129"/>
      <c r="F153" s="129"/>
      <c r="G153" s="130"/>
      <c r="H153" s="131"/>
      <c r="I153" s="130"/>
      <c r="J153" s="129"/>
      <c r="K153" s="132"/>
      <c r="L153" s="129"/>
      <c r="M153" s="129"/>
      <c r="N153" s="133"/>
    </row>
    <row r="154" spans="1:14" x14ac:dyDescent="0.4">
      <c r="A154" s="42" t="s">
        <v>1</v>
      </c>
      <c r="B154" s="43" t="s">
        <v>2</v>
      </c>
      <c r="C154" s="101" t="s">
        <v>3</v>
      </c>
      <c r="D154" s="43" t="s">
        <v>8</v>
      </c>
      <c r="E154" s="43" t="s">
        <v>47</v>
      </c>
      <c r="F154" s="43" t="s">
        <v>10</v>
      </c>
      <c r="G154" s="43" t="s">
        <v>4</v>
      </c>
      <c r="H154" s="43" t="s">
        <v>5</v>
      </c>
      <c r="I154" s="44" t="s">
        <v>6</v>
      </c>
      <c r="J154" s="45" t="s">
        <v>7</v>
      </c>
      <c r="K154" s="45" t="s">
        <v>46</v>
      </c>
      <c r="L154" s="45" t="s">
        <v>16</v>
      </c>
      <c r="M154" s="45" t="s">
        <v>18</v>
      </c>
      <c r="N154" s="45" t="s">
        <v>17</v>
      </c>
    </row>
    <row r="155" spans="1:14" x14ac:dyDescent="0.4">
      <c r="A155" s="141">
        <v>45352</v>
      </c>
      <c r="B155" s="187">
        <f>B93</f>
        <v>193115.34</v>
      </c>
      <c r="C155" s="135">
        <f t="shared" ref="C155:N155" si="46">C18</f>
        <v>2868</v>
      </c>
      <c r="D155" s="136">
        <f t="shared" si="46"/>
        <v>67.334497907949796</v>
      </c>
      <c r="E155" s="136">
        <f t="shared" si="46"/>
        <v>3.5753138075313808</v>
      </c>
      <c r="F155" s="320">
        <f t="shared" si="46"/>
        <v>10254</v>
      </c>
      <c r="G155" s="187">
        <f t="shared" si="46"/>
        <v>135847.92000000001</v>
      </c>
      <c r="H155" s="137">
        <f t="shared" si="46"/>
        <v>0.70345483688659849</v>
      </c>
      <c r="I155" s="138">
        <f t="shared" si="46"/>
        <v>352571.57</v>
      </c>
      <c r="J155" s="138">
        <f t="shared" si="46"/>
        <v>107558.70000000001</v>
      </c>
      <c r="K155" s="137">
        <f t="shared" si="46"/>
        <v>0.55696611154763787</v>
      </c>
      <c r="L155" s="139">
        <f t="shared" si="46"/>
        <v>69116.149999999994</v>
      </c>
      <c r="M155" s="139">
        <f t="shared" si="46"/>
        <v>65892.399999999994</v>
      </c>
      <c r="N155" s="139">
        <f t="shared" si="46"/>
        <v>58106.790000000008</v>
      </c>
    </row>
    <row r="156" spans="1:14" x14ac:dyDescent="0.4">
      <c r="A156" s="134">
        <v>45383</v>
      </c>
      <c r="B156" s="187">
        <f t="shared" ref="B156:N156" si="47">B19</f>
        <v>186132.96</v>
      </c>
      <c r="C156" s="135">
        <f t="shared" si="47"/>
        <v>2685</v>
      </c>
      <c r="D156" s="136">
        <f t="shared" si="47"/>
        <v>69.323262569832394</v>
      </c>
      <c r="E156" s="136">
        <f t="shared" si="47"/>
        <v>3.4119180633147113</v>
      </c>
      <c r="F156" s="320">
        <f t="shared" si="47"/>
        <v>9161</v>
      </c>
      <c r="G156" s="187">
        <f t="shared" si="47"/>
        <v>114824.68</v>
      </c>
      <c r="H156" s="137">
        <f t="shared" si="47"/>
        <v>0.61689600810087586</v>
      </c>
      <c r="I156" s="138">
        <f t="shared" si="47"/>
        <v>380860.79</v>
      </c>
      <c r="J156" s="138">
        <f t="shared" si="47"/>
        <v>111435.06</v>
      </c>
      <c r="K156" s="137">
        <f t="shared" si="47"/>
        <v>0.59868526240597042</v>
      </c>
      <c r="L156" s="139">
        <f t="shared" si="47"/>
        <v>75539.820000000007</v>
      </c>
      <c r="M156" s="139">
        <f t="shared" si="47"/>
        <v>57293.37</v>
      </c>
      <c r="N156" s="139">
        <f t="shared" si="47"/>
        <v>53299.769999999982</v>
      </c>
    </row>
    <row r="157" spans="1:14" ht="15" thickBot="1" x14ac:dyDescent="0.45">
      <c r="A157" s="141">
        <v>45413</v>
      </c>
      <c r="B157" s="187">
        <f t="shared" ref="B157:N157" si="48">B20</f>
        <v>205301</v>
      </c>
      <c r="C157" s="135">
        <f t="shared" si="48"/>
        <v>2847</v>
      </c>
      <c r="D157" s="136">
        <f t="shared" si="48"/>
        <v>72.111345275728837</v>
      </c>
      <c r="E157" s="136">
        <f t="shared" si="48"/>
        <v>3.4471373375482965</v>
      </c>
      <c r="F157" s="320">
        <f t="shared" si="48"/>
        <v>9814</v>
      </c>
      <c r="G157" s="187">
        <f t="shared" si="48"/>
        <v>122259.03</v>
      </c>
      <c r="H157" s="137">
        <f t="shared" si="48"/>
        <v>0.59551112756391833</v>
      </c>
      <c r="I157" s="138">
        <f t="shared" si="48"/>
        <v>384250.41</v>
      </c>
      <c r="J157" s="138">
        <f t="shared" si="48"/>
        <v>117273.97999999992</v>
      </c>
      <c r="K157" s="137">
        <f t="shared" si="48"/>
        <v>0.57122946308103673</v>
      </c>
      <c r="L157" s="139">
        <f t="shared" si="48"/>
        <v>82056.37</v>
      </c>
      <c r="M157" s="139">
        <f t="shared" si="48"/>
        <v>62839.23</v>
      </c>
      <c r="N157" s="139">
        <f t="shared" si="48"/>
        <v>60405.4</v>
      </c>
    </row>
    <row r="158" spans="1:14" ht="15" thickBot="1" x14ac:dyDescent="0.45">
      <c r="A158" s="142" t="s">
        <v>11</v>
      </c>
      <c r="B158" s="143">
        <f>SUM(B155:B157)</f>
        <v>584549.30000000005</v>
      </c>
      <c r="C158" s="144">
        <f>SUM(C155:C157)</f>
        <v>8400</v>
      </c>
      <c r="D158" s="145">
        <f>B158/C158</f>
        <v>69.589202380952386</v>
      </c>
      <c r="E158" s="145">
        <f>F158/C158</f>
        <v>3.4796428571428573</v>
      </c>
      <c r="F158" s="146">
        <f>SUM(F155:F157)</f>
        <v>29229</v>
      </c>
      <c r="G158" s="143">
        <f>SUM(G155:G157)</f>
        <v>372931.63</v>
      </c>
      <c r="H158" s="147">
        <f>G158/B158</f>
        <v>0.63798148419645695</v>
      </c>
      <c r="I158" s="143">
        <f>SUM(I155:I157)</f>
        <v>1117682.77</v>
      </c>
      <c r="J158" s="143">
        <f>SUM(J155:J157)</f>
        <v>336267.73999999993</v>
      </c>
      <c r="K158" s="147">
        <f>J158/B158</f>
        <v>0.57525984549121845</v>
      </c>
      <c r="L158" s="148">
        <f>SUM(L155:L157)</f>
        <v>226712.34</v>
      </c>
      <c r="M158" s="148">
        <f>SUM(M155:M157)</f>
        <v>186025</v>
      </c>
      <c r="N158" s="149">
        <f>SUM(N155:N157)</f>
        <v>171811.96</v>
      </c>
    </row>
    <row r="159" spans="1:14" ht="17.399999999999999" customHeight="1" thickBot="1" x14ac:dyDescent="0.45">
      <c r="A159" s="126">
        <v>2024</v>
      </c>
      <c r="B159" s="127" t="s">
        <v>12</v>
      </c>
      <c r="C159" s="128"/>
      <c r="D159" s="129"/>
      <c r="E159" s="129"/>
      <c r="F159" s="129"/>
      <c r="G159" s="130"/>
      <c r="H159" s="131"/>
      <c r="I159" s="130"/>
      <c r="J159" s="129"/>
      <c r="K159" s="132"/>
      <c r="L159" s="129"/>
      <c r="M159" s="129"/>
      <c r="N159" s="133"/>
    </row>
    <row r="160" spans="1:14" ht="15.65" customHeight="1" x14ac:dyDescent="0.4">
      <c r="A160" s="46" t="s">
        <v>1</v>
      </c>
      <c r="B160" s="47" t="s">
        <v>2</v>
      </c>
      <c r="C160" s="102" t="s">
        <v>3</v>
      </c>
      <c r="D160" s="47" t="s">
        <v>8</v>
      </c>
      <c r="E160" s="47" t="s">
        <v>47</v>
      </c>
      <c r="F160" s="47" t="s">
        <v>10</v>
      </c>
      <c r="G160" s="47" t="s">
        <v>4</v>
      </c>
      <c r="H160" s="47" t="s">
        <v>5</v>
      </c>
      <c r="I160" s="48" t="s">
        <v>6</v>
      </c>
      <c r="J160" s="49" t="s">
        <v>7</v>
      </c>
      <c r="K160" s="45" t="s">
        <v>46</v>
      </c>
      <c r="L160" s="45" t="s">
        <v>16</v>
      </c>
      <c r="M160" s="45" t="s">
        <v>18</v>
      </c>
      <c r="N160" s="45" t="s">
        <v>17</v>
      </c>
    </row>
    <row r="161" spans="1:14" x14ac:dyDescent="0.4">
      <c r="A161" s="141">
        <v>45717</v>
      </c>
      <c r="B161" s="187">
        <f t="shared" ref="B161:N161" si="49">B109</f>
        <v>224986.82</v>
      </c>
      <c r="C161" s="135">
        <f t="shared" si="49"/>
        <v>2794</v>
      </c>
      <c r="D161" s="136">
        <f t="shared" si="49"/>
        <v>80.524989262705802</v>
      </c>
      <c r="E161" s="136">
        <f t="shared" si="49"/>
        <v>3.4101646385110951</v>
      </c>
      <c r="F161" s="140">
        <f t="shared" si="49"/>
        <v>9528</v>
      </c>
      <c r="G161" s="187">
        <f t="shared" si="49"/>
        <v>147312.09</v>
      </c>
      <c r="H161" s="137">
        <f t="shared" si="49"/>
        <v>0.65475875431280817</v>
      </c>
      <c r="I161" s="139">
        <f t="shared" si="49"/>
        <v>429842.75</v>
      </c>
      <c r="J161" s="138">
        <f t="shared" si="49"/>
        <v>111396.51000000001</v>
      </c>
      <c r="K161" s="137">
        <f t="shared" si="49"/>
        <v>0.57180540431553106</v>
      </c>
      <c r="L161" s="139">
        <f t="shared" si="49"/>
        <v>92045.22</v>
      </c>
      <c r="M161" s="139">
        <f t="shared" si="49"/>
        <v>67333.03</v>
      </c>
      <c r="N161" s="139">
        <f t="shared" si="49"/>
        <v>65608.570000000007</v>
      </c>
    </row>
    <row r="162" spans="1:14" x14ac:dyDescent="0.4">
      <c r="A162" s="134">
        <v>45748</v>
      </c>
      <c r="B162" s="187">
        <f>B110</f>
        <v>217189.61</v>
      </c>
      <c r="C162" s="135">
        <f t="shared" ref="C162:N162" si="50">C110</f>
        <v>2689</v>
      </c>
      <c r="D162" s="136">
        <f t="shared" si="50"/>
        <v>80.769657865377454</v>
      </c>
      <c r="E162" s="136">
        <f t="shared" si="50"/>
        <v>3.4038676087764967</v>
      </c>
      <c r="F162" s="140">
        <f t="shared" si="50"/>
        <v>9153</v>
      </c>
      <c r="G162" s="187">
        <f t="shared" si="50"/>
        <v>106078.46</v>
      </c>
      <c r="H162" s="137">
        <f t="shared" si="50"/>
        <v>0.4884140636377588</v>
      </c>
      <c r="I162" s="139">
        <f t="shared" si="50"/>
        <v>447671.75</v>
      </c>
      <c r="J162" s="138">
        <f t="shared" si="50"/>
        <v>129483.08999999997</v>
      </c>
      <c r="K162" s="137">
        <f t="shared" si="50"/>
        <v>0.57551411233778038</v>
      </c>
      <c r="L162" s="139">
        <f t="shared" si="50"/>
        <v>91485.27</v>
      </c>
      <c r="M162" s="139">
        <f t="shared" si="50"/>
        <v>64803.62</v>
      </c>
      <c r="N162" s="139">
        <f t="shared" si="50"/>
        <v>60900.719999999979</v>
      </c>
    </row>
    <row r="163" spans="1:14" ht="15" thickBot="1" x14ac:dyDescent="0.45">
      <c r="A163" s="141">
        <v>45778</v>
      </c>
      <c r="B163" s="187">
        <f>B111</f>
        <v>236157.89</v>
      </c>
      <c r="C163" s="135">
        <f t="shared" ref="C163:N163" si="51">C111</f>
        <v>2801</v>
      </c>
      <c r="D163" s="136">
        <f t="shared" si="51"/>
        <v>84.311992145662273</v>
      </c>
      <c r="E163" s="136">
        <f t="shared" si="51"/>
        <v>3.3898607640128526</v>
      </c>
      <c r="F163" s="140">
        <f t="shared" si="51"/>
        <v>9495</v>
      </c>
      <c r="G163" s="187">
        <f t="shared" si="51"/>
        <v>141060</v>
      </c>
      <c r="H163" s="137">
        <f t="shared" si="51"/>
        <v>0.59731224732741295</v>
      </c>
      <c r="I163" s="139">
        <f t="shared" si="51"/>
        <v>429206.9</v>
      </c>
      <c r="J163" s="138">
        <f t="shared" si="51"/>
        <v>124543.30999999994</v>
      </c>
      <c r="K163" s="137">
        <f t="shared" si="51"/>
        <v>0.57343125207508749</v>
      </c>
      <c r="L163" s="139">
        <f t="shared" si="51"/>
        <v>95135.07</v>
      </c>
      <c r="M163" s="139">
        <f t="shared" si="51"/>
        <v>75609.98</v>
      </c>
      <c r="N163" s="139">
        <f t="shared" si="51"/>
        <v>65412.840000000011</v>
      </c>
    </row>
    <row r="164" spans="1:14" ht="15" thickBot="1" x14ac:dyDescent="0.45">
      <c r="A164" s="150" t="s">
        <v>11</v>
      </c>
      <c r="B164" s="151">
        <f>SUM(B161:B163)</f>
        <v>678334.32000000007</v>
      </c>
      <c r="C164" s="152">
        <f>SUM(C161:C163)</f>
        <v>8284</v>
      </c>
      <c r="D164" s="153">
        <f>B164/C164</f>
        <v>81.884876871076784</v>
      </c>
      <c r="E164" s="154">
        <f>F164/C164</f>
        <v>3.4012554321583774</v>
      </c>
      <c r="F164" s="155">
        <f>SUM(F161:F163)</f>
        <v>28176</v>
      </c>
      <c r="G164" s="151">
        <f>SUM(G161:G163)</f>
        <v>394450.55</v>
      </c>
      <c r="H164" s="156">
        <f>G164/B164</f>
        <v>0.58149873649323824</v>
      </c>
      <c r="I164" s="151">
        <f>SUM(I161:I163)</f>
        <v>1306721.3999999999</v>
      </c>
      <c r="J164" s="151">
        <f>SUM(J161:J163)</f>
        <v>365422.90999999992</v>
      </c>
      <c r="K164" s="156">
        <f>J164/B164</f>
        <v>0.53870620905632471</v>
      </c>
      <c r="L164" s="153">
        <f>SUM(L161:L163)</f>
        <v>278665.56</v>
      </c>
      <c r="M164" s="153">
        <f>SUM(M161:M163)</f>
        <v>207746.63</v>
      </c>
      <c r="N164" s="157">
        <f>SUM(N161:N163)</f>
        <v>191922.13</v>
      </c>
    </row>
    <row r="165" spans="1:14" ht="15" thickBot="1" x14ac:dyDescent="0.45">
      <c r="A165" s="380" t="s">
        <v>22</v>
      </c>
      <c r="B165" s="382" t="s">
        <v>20</v>
      </c>
      <c r="C165" s="383"/>
      <c r="D165" s="384"/>
      <c r="E165" s="382" t="s">
        <v>39</v>
      </c>
      <c r="F165" s="383"/>
      <c r="G165" s="384"/>
      <c r="H165" s="382" t="s">
        <v>40</v>
      </c>
      <c r="I165" s="383"/>
      <c r="J165" s="384"/>
      <c r="K165" s="159"/>
      <c r="L165" s="160" t="s">
        <v>28</v>
      </c>
      <c r="M165" s="158"/>
      <c r="N165" s="40"/>
    </row>
    <row r="166" spans="1:14" ht="15" thickBot="1" x14ac:dyDescent="0.45">
      <c r="A166" s="381"/>
      <c r="B166" s="161" t="s">
        <v>51</v>
      </c>
      <c r="C166" s="161" t="s">
        <v>54</v>
      </c>
      <c r="D166" s="162" t="s">
        <v>38</v>
      </c>
      <c r="E166" s="161" t="s">
        <v>37</v>
      </c>
      <c r="F166" s="163" t="s">
        <v>55</v>
      </c>
      <c r="G166" s="161" t="s">
        <v>38</v>
      </c>
      <c r="H166" s="161" t="s">
        <v>37</v>
      </c>
      <c r="I166" s="163" t="s">
        <v>55</v>
      </c>
      <c r="J166" s="161" t="s">
        <v>38</v>
      </c>
      <c r="K166" s="164"/>
      <c r="L166" s="165"/>
      <c r="M166" s="165"/>
      <c r="N166" s="41"/>
    </row>
    <row r="167" spans="1:14" ht="15" thickBot="1" x14ac:dyDescent="0.45">
      <c r="A167" s="166" t="s">
        <v>2</v>
      </c>
      <c r="B167" s="167">
        <f>B158</f>
        <v>584549.30000000005</v>
      </c>
      <c r="C167" s="307">
        <f>B164</f>
        <v>678334.32000000007</v>
      </c>
      <c r="D167" s="206">
        <f>((C167/B167)*100)-100</f>
        <v>16.043988077652301</v>
      </c>
      <c r="E167" s="168"/>
      <c r="F167" s="168"/>
      <c r="G167" s="168"/>
      <c r="H167" s="169"/>
      <c r="I167" s="170"/>
      <c r="J167" s="168"/>
      <c r="K167" s="171"/>
      <c r="L167" s="168"/>
      <c r="M167" s="168"/>
      <c r="N167" s="168"/>
    </row>
    <row r="168" spans="1:14" ht="15" thickBot="1" x14ac:dyDescent="0.45">
      <c r="A168" s="166" t="s">
        <v>13</v>
      </c>
      <c r="B168" s="172">
        <f>C158</f>
        <v>8400</v>
      </c>
      <c r="C168" s="308">
        <f>C164</f>
        <v>8284</v>
      </c>
      <c r="D168" s="206">
        <f t="shared" ref="D168:D174" si="52">((C168/B168)*100)-100</f>
        <v>-1.3809523809523796</v>
      </c>
      <c r="E168" s="173"/>
      <c r="F168" s="173"/>
      <c r="G168" s="173"/>
      <c r="H168" s="174"/>
      <c r="I168" s="175"/>
      <c r="J168" s="173"/>
      <c r="K168" s="176"/>
      <c r="L168" s="173"/>
      <c r="M168" s="173"/>
      <c r="N168" s="173"/>
    </row>
    <row r="169" spans="1:14" ht="15" thickBot="1" x14ac:dyDescent="0.45">
      <c r="A169" s="166" t="s">
        <v>14</v>
      </c>
      <c r="B169" s="177">
        <f>B167/B168</f>
        <v>69.589202380952386</v>
      </c>
      <c r="C169" s="309">
        <f>C167/C168</f>
        <v>81.884876871076784</v>
      </c>
      <c r="D169" s="206">
        <f t="shared" si="52"/>
        <v>17.66894010771118</v>
      </c>
      <c r="E169" s="173"/>
      <c r="F169" s="173"/>
      <c r="G169" s="173"/>
      <c r="H169" s="174"/>
      <c r="I169" s="175"/>
      <c r="J169" s="173"/>
      <c r="K169" s="176"/>
      <c r="L169" s="173"/>
      <c r="M169" s="173"/>
      <c r="N169" s="173"/>
    </row>
    <row r="170" spans="1:14" ht="15" thickBot="1" x14ac:dyDescent="0.45">
      <c r="A170" s="166" t="s">
        <v>15</v>
      </c>
      <c r="B170" s="172">
        <f>F158</f>
        <v>29229</v>
      </c>
      <c r="C170" s="310">
        <f>F164</f>
        <v>28176</v>
      </c>
      <c r="D170" s="206">
        <f t="shared" si="52"/>
        <v>-3.6025864723391265</v>
      </c>
      <c r="E170" s="173"/>
      <c r="F170" s="173"/>
      <c r="G170" s="173"/>
      <c r="H170" s="174"/>
      <c r="I170" s="175"/>
      <c r="J170" s="173"/>
      <c r="K170" s="176"/>
      <c r="L170" s="173"/>
      <c r="M170" s="173"/>
      <c r="N170" s="173"/>
    </row>
    <row r="171" spans="1:14" ht="15" thickBot="1" x14ac:dyDescent="0.45">
      <c r="A171" s="166" t="s">
        <v>42</v>
      </c>
      <c r="B171" s="179">
        <f>B170/B168</f>
        <v>3.4796428571428573</v>
      </c>
      <c r="C171" s="311">
        <f>C170/C168</f>
        <v>3.4012554321583774</v>
      </c>
      <c r="D171" s="206">
        <f t="shared" si="52"/>
        <v>-2.2527434050758899</v>
      </c>
      <c r="E171" s="173"/>
      <c r="F171" s="173"/>
      <c r="G171" s="173"/>
      <c r="H171" s="174"/>
      <c r="I171" s="175"/>
      <c r="J171" s="173"/>
      <c r="K171" s="176"/>
      <c r="L171" s="173"/>
      <c r="M171" s="173"/>
      <c r="N171" s="173"/>
    </row>
    <row r="172" spans="1:14" ht="15" thickBot="1" x14ac:dyDescent="0.45">
      <c r="A172" s="166" t="s">
        <v>16</v>
      </c>
      <c r="B172" s="180">
        <f>L158</f>
        <v>226712.34</v>
      </c>
      <c r="C172" s="309">
        <f>L164</f>
        <v>278665.56</v>
      </c>
      <c r="D172" s="206">
        <f t="shared" si="52"/>
        <v>22.915920677277654</v>
      </c>
      <c r="E172" s="173"/>
      <c r="F172" s="173"/>
      <c r="G172" s="173"/>
      <c r="H172" s="174"/>
      <c r="I172" s="175"/>
      <c r="J172" s="173"/>
      <c r="K172" s="176"/>
      <c r="L172" s="173"/>
      <c r="M172" s="173"/>
      <c r="N172" s="173"/>
    </row>
    <row r="173" spans="1:14" ht="15" thickBot="1" x14ac:dyDescent="0.45">
      <c r="A173" s="166" t="s">
        <v>19</v>
      </c>
      <c r="B173" s="180">
        <f>M158</f>
        <v>186025</v>
      </c>
      <c r="C173" s="309">
        <f>M164</f>
        <v>207746.63</v>
      </c>
      <c r="D173" s="206">
        <f t="shared" si="52"/>
        <v>11.676726246472242</v>
      </c>
      <c r="E173" s="173"/>
      <c r="F173" s="173"/>
      <c r="G173" s="173"/>
      <c r="H173" s="174"/>
      <c r="I173" s="175"/>
      <c r="J173" s="173"/>
      <c r="K173" s="176"/>
      <c r="L173" s="173"/>
      <c r="M173" s="173"/>
      <c r="N173" s="173"/>
    </row>
    <row r="174" spans="1:14" ht="15" thickBot="1" x14ac:dyDescent="0.45">
      <c r="A174" s="166" t="s">
        <v>17</v>
      </c>
      <c r="B174" s="180">
        <f>N158</f>
        <v>171811.96</v>
      </c>
      <c r="C174" s="309">
        <f>N164</f>
        <v>191922.13</v>
      </c>
      <c r="D174" s="206">
        <f t="shared" si="52"/>
        <v>11.704755594430097</v>
      </c>
      <c r="E174" s="173"/>
      <c r="F174" s="173"/>
      <c r="G174" s="173"/>
      <c r="H174" s="174"/>
      <c r="I174" s="175"/>
      <c r="J174" s="173"/>
      <c r="K174" s="176"/>
      <c r="L174" s="173"/>
      <c r="M174" s="173"/>
      <c r="N174" s="173"/>
    </row>
    <row r="175" spans="1:14" ht="15" thickBot="1" x14ac:dyDescent="0.45">
      <c r="A175" s="181"/>
      <c r="B175" s="182"/>
      <c r="C175" s="312"/>
      <c r="D175" s="207"/>
      <c r="E175" s="183"/>
      <c r="F175" s="183"/>
      <c r="G175" s="183"/>
      <c r="H175" s="184"/>
      <c r="I175" s="185"/>
      <c r="J175" s="183"/>
      <c r="K175" s="186"/>
      <c r="L175" s="183"/>
      <c r="M175" s="183"/>
      <c r="N175" s="183"/>
    </row>
    <row r="176" spans="1:14" ht="15" thickBot="1" x14ac:dyDescent="0.45">
      <c r="A176" s="365" t="s">
        <v>56</v>
      </c>
      <c r="B176" s="366"/>
      <c r="C176" s="366"/>
      <c r="D176" s="366"/>
      <c r="E176" s="366"/>
      <c r="F176" s="366"/>
      <c r="G176" s="366"/>
      <c r="H176" s="366"/>
      <c r="I176" s="366"/>
      <c r="J176" s="366"/>
      <c r="K176" s="366"/>
      <c r="L176" s="366"/>
      <c r="M176" s="366"/>
      <c r="N176" s="367"/>
    </row>
    <row r="177" spans="1:14" x14ac:dyDescent="0.4">
      <c r="A177" s="108" t="s">
        <v>1</v>
      </c>
      <c r="B177" s="109" t="s">
        <v>2</v>
      </c>
      <c r="C177" s="110" t="s">
        <v>3</v>
      </c>
      <c r="D177" s="109" t="s">
        <v>8</v>
      </c>
      <c r="E177" s="109" t="s">
        <v>47</v>
      </c>
      <c r="F177" s="109" t="s">
        <v>10</v>
      </c>
      <c r="G177" s="109" t="s">
        <v>4</v>
      </c>
      <c r="H177" s="109" t="s">
        <v>48</v>
      </c>
      <c r="I177" s="109" t="s">
        <v>6</v>
      </c>
      <c r="J177" s="109" t="s">
        <v>7</v>
      </c>
      <c r="K177" s="109" t="s">
        <v>46</v>
      </c>
      <c r="L177" s="109" t="s">
        <v>16</v>
      </c>
      <c r="M177" s="109" t="s">
        <v>18</v>
      </c>
      <c r="N177" s="111" t="s">
        <v>17</v>
      </c>
    </row>
    <row r="178" spans="1:14" x14ac:dyDescent="0.4">
      <c r="A178" s="112">
        <v>45413</v>
      </c>
      <c r="B178" s="313">
        <f>B157</f>
        <v>205301</v>
      </c>
      <c r="C178" s="314">
        <f t="shared" ref="C178:G178" si="53">C157</f>
        <v>2847</v>
      </c>
      <c r="D178" s="313">
        <f t="shared" si="53"/>
        <v>72.111345275728837</v>
      </c>
      <c r="E178" s="315">
        <f t="shared" si="53"/>
        <v>3.4471373375482965</v>
      </c>
      <c r="F178" s="316">
        <f t="shared" si="53"/>
        <v>9814</v>
      </c>
      <c r="G178" s="313">
        <f t="shared" si="53"/>
        <v>122259.03</v>
      </c>
      <c r="H178" s="317">
        <f>G178/B178</f>
        <v>0.59551112756391833</v>
      </c>
      <c r="I178" s="313">
        <f>I157</f>
        <v>384250.41</v>
      </c>
      <c r="J178" s="318">
        <f>J157</f>
        <v>117273.97999999992</v>
      </c>
      <c r="K178" s="317">
        <f>J178/B178</f>
        <v>0.57122946308103673</v>
      </c>
      <c r="L178" s="318">
        <f>L157</f>
        <v>82056.37</v>
      </c>
      <c r="M178" s="318">
        <f>M157</f>
        <v>62839.23</v>
      </c>
      <c r="N178" s="113">
        <f>N157</f>
        <v>60405.4</v>
      </c>
    </row>
    <row r="179" spans="1:14" x14ac:dyDescent="0.4">
      <c r="A179" s="112">
        <v>45778</v>
      </c>
      <c r="B179" s="313">
        <f>B163</f>
        <v>236157.89</v>
      </c>
      <c r="C179" s="314">
        <f>C163</f>
        <v>2801</v>
      </c>
      <c r="D179" s="313">
        <f t="shared" ref="D179:E179" si="54">D163</f>
        <v>84.311992145662273</v>
      </c>
      <c r="E179" s="315">
        <f t="shared" si="54"/>
        <v>3.3898607640128526</v>
      </c>
      <c r="F179" s="335">
        <f>F163</f>
        <v>9495</v>
      </c>
      <c r="G179" s="313">
        <f>G163</f>
        <v>141060</v>
      </c>
      <c r="H179" s="317">
        <f>G179/B179</f>
        <v>0.59731224732741295</v>
      </c>
      <c r="I179" s="313">
        <f>I163</f>
        <v>429206.9</v>
      </c>
      <c r="J179" s="318">
        <f>I179+G179-I36</f>
        <v>141060</v>
      </c>
      <c r="K179" s="317">
        <f>J179/B179</f>
        <v>0.59731224732741295</v>
      </c>
      <c r="L179" s="318">
        <f>L163</f>
        <v>95135.07</v>
      </c>
      <c r="M179" s="318">
        <f>M163</f>
        <v>75609.98</v>
      </c>
      <c r="N179" s="113">
        <f>N163</f>
        <v>65412.840000000011</v>
      </c>
    </row>
    <row r="180" spans="1:14" x14ac:dyDescent="0.4">
      <c r="A180" s="114"/>
      <c r="B180" s="115"/>
      <c r="C180" s="110"/>
      <c r="D180" s="116"/>
      <c r="E180" s="116"/>
      <c r="F180" s="117"/>
      <c r="G180" s="115"/>
      <c r="H180" s="118"/>
      <c r="I180" s="115"/>
      <c r="J180" s="116"/>
      <c r="K180" s="118"/>
      <c r="L180" s="116"/>
      <c r="M180" s="116"/>
      <c r="N180" s="119"/>
    </row>
    <row r="181" spans="1:14" x14ac:dyDescent="0.4">
      <c r="A181" s="120" t="s">
        <v>43</v>
      </c>
      <c r="B181" s="355">
        <f t="shared" ref="B181:N181" si="55">((B179/B178)*100)-100</f>
        <v>15.030072917326279</v>
      </c>
      <c r="C181" s="356">
        <f t="shared" si="55"/>
        <v>-1.6157358623112117</v>
      </c>
      <c r="D181" s="355">
        <f t="shared" si="55"/>
        <v>16.919178006293436</v>
      </c>
      <c r="E181" s="357">
        <f t="shared" si="55"/>
        <v>-1.6615692363502035</v>
      </c>
      <c r="F181" s="355">
        <f t="shared" si="55"/>
        <v>-3.2504585286325636</v>
      </c>
      <c r="G181" s="355">
        <f t="shared" si="55"/>
        <v>15.377980669403328</v>
      </c>
      <c r="H181" s="355">
        <f t="shared" si="55"/>
        <v>0.30244938845433467</v>
      </c>
      <c r="I181" s="355">
        <f t="shared" si="55"/>
        <v>11.699789728266012</v>
      </c>
      <c r="J181" s="355">
        <f t="shared" si="55"/>
        <v>20.282436052737424</v>
      </c>
      <c r="K181" s="355">
        <f t="shared" si="55"/>
        <v>4.5660782456306919</v>
      </c>
      <c r="L181" s="355">
        <f t="shared" si="55"/>
        <v>15.938677277583707</v>
      </c>
      <c r="M181" s="355">
        <f t="shared" si="55"/>
        <v>20.322893835586456</v>
      </c>
      <c r="N181" s="358">
        <f t="shared" si="55"/>
        <v>8.2897224420333373</v>
      </c>
    </row>
    <row r="182" spans="1:14" x14ac:dyDescent="0.4">
      <c r="A182" s="121" t="s">
        <v>44</v>
      </c>
      <c r="B182" s="122"/>
      <c r="C182" s="123"/>
      <c r="D182" s="122"/>
      <c r="E182" s="122"/>
      <c r="F182" s="122"/>
      <c r="G182" s="122"/>
      <c r="H182" s="122"/>
      <c r="I182" s="122"/>
      <c r="J182" s="122"/>
      <c r="K182" s="124"/>
      <c r="L182" s="122"/>
      <c r="M182" s="122"/>
      <c r="N182" s="125"/>
    </row>
    <row r="183" spans="1:14" x14ac:dyDescent="0.4">
      <c r="A183" s="368" t="s">
        <v>31</v>
      </c>
      <c r="B183" s="369"/>
      <c r="C183" s="369"/>
      <c r="D183" s="369"/>
      <c r="E183" s="369"/>
      <c r="F183" s="369"/>
      <c r="G183" s="369"/>
      <c r="H183" s="369"/>
      <c r="I183" s="369"/>
      <c r="J183" s="369"/>
      <c r="K183" s="369"/>
      <c r="L183" s="369"/>
      <c r="M183" s="369"/>
      <c r="N183" s="370"/>
    </row>
    <row r="184" spans="1:14" s="32" customFormat="1" x14ac:dyDescent="0.4">
      <c r="A184" s="188" t="s">
        <v>1</v>
      </c>
      <c r="B184" s="189" t="s">
        <v>2</v>
      </c>
      <c r="C184" s="178" t="s">
        <v>3</v>
      </c>
      <c r="D184" s="189" t="s">
        <v>8</v>
      </c>
      <c r="E184" s="189" t="s">
        <v>9</v>
      </c>
      <c r="F184" s="189" t="s">
        <v>10</v>
      </c>
      <c r="G184" s="189" t="s">
        <v>4</v>
      </c>
      <c r="H184" s="189" t="s">
        <v>5</v>
      </c>
      <c r="I184" s="190" t="s">
        <v>6</v>
      </c>
      <c r="J184" s="189" t="s">
        <v>7</v>
      </c>
      <c r="K184" s="176"/>
      <c r="L184" s="191"/>
      <c r="M184" s="191"/>
      <c r="N184" s="192"/>
    </row>
    <row r="185" spans="1:14" s="32" customFormat="1" x14ac:dyDescent="0.4">
      <c r="A185" s="193"/>
      <c r="B185" s="194"/>
      <c r="C185" s="178"/>
      <c r="D185" s="191"/>
      <c r="E185" s="191"/>
      <c r="F185" s="191"/>
      <c r="G185" s="194"/>
      <c r="H185" s="176"/>
      <c r="I185" s="194"/>
      <c r="J185" s="191"/>
      <c r="K185" s="176"/>
      <c r="L185" s="191"/>
      <c r="M185" s="191"/>
      <c r="N185" s="192"/>
    </row>
    <row r="186" spans="1:14" s="32" customFormat="1" x14ac:dyDescent="0.4">
      <c r="A186" s="193"/>
      <c r="B186" s="194"/>
      <c r="C186" s="178"/>
      <c r="D186" s="191"/>
      <c r="E186" s="191"/>
      <c r="F186" s="191"/>
      <c r="G186" s="194"/>
      <c r="H186" s="176"/>
      <c r="I186" s="194"/>
      <c r="J186" s="191"/>
      <c r="K186" s="176"/>
      <c r="L186" s="191"/>
      <c r="M186" s="191"/>
      <c r="N186" s="192"/>
    </row>
    <row r="187" spans="1:14" s="32" customFormat="1" x14ac:dyDescent="0.4">
      <c r="A187" s="193"/>
      <c r="B187" s="173"/>
      <c r="C187" s="195"/>
      <c r="D187" s="173"/>
      <c r="E187" s="173"/>
      <c r="F187" s="173"/>
      <c r="G187" s="173"/>
      <c r="H187" s="174"/>
      <c r="I187" s="175"/>
      <c r="J187" s="173"/>
      <c r="K187" s="176"/>
      <c r="L187" s="173"/>
      <c r="M187" s="173"/>
      <c r="N187" s="196"/>
    </row>
    <row r="188" spans="1:14" s="32" customFormat="1" ht="15" thickBot="1" x14ac:dyDescent="0.45">
      <c r="A188" s="197"/>
      <c r="B188" s="198"/>
      <c r="C188" s="199"/>
      <c r="D188" s="198"/>
      <c r="E188" s="198"/>
      <c r="F188" s="198"/>
      <c r="G188" s="198"/>
      <c r="H188" s="200"/>
      <c r="I188" s="201"/>
      <c r="J188" s="198"/>
      <c r="K188" s="202"/>
      <c r="L188" s="198"/>
      <c r="M188" s="198"/>
      <c r="N188" s="203"/>
    </row>
    <row r="189" spans="1:14" ht="15" thickTop="1" x14ac:dyDescent="0.4">
      <c r="A189" s="7" t="s">
        <v>32</v>
      </c>
      <c r="B189" s="14"/>
      <c r="C189" s="103"/>
      <c r="D189" s="14"/>
      <c r="E189" s="14"/>
      <c r="F189" s="14"/>
      <c r="G189" s="14"/>
      <c r="H189" s="75"/>
      <c r="I189" s="38"/>
      <c r="J189" s="14"/>
      <c r="K189" s="82"/>
      <c r="L189" s="14"/>
      <c r="M189" s="14"/>
      <c r="N189" s="14"/>
    </row>
    <row r="190" spans="1:14" ht="15" thickBot="1" x14ac:dyDescent="0.45">
      <c r="A190" s="27" t="s">
        <v>29</v>
      </c>
      <c r="B190" s="16"/>
      <c r="C190" s="104"/>
      <c r="D190" s="14"/>
      <c r="E190" s="14"/>
      <c r="F190" s="14"/>
      <c r="G190" s="14"/>
      <c r="H190" s="75"/>
      <c r="I190" s="38"/>
      <c r="J190" s="14"/>
      <c r="K190" s="82"/>
      <c r="L190" s="14"/>
      <c r="M190" s="14"/>
      <c r="N190" s="14"/>
    </row>
    <row r="191" spans="1:14" x14ac:dyDescent="0.4">
      <c r="A191" s="10"/>
      <c r="D191" s="14"/>
      <c r="E191" s="14"/>
      <c r="F191" s="14"/>
      <c r="G191" s="14"/>
      <c r="H191" s="75"/>
      <c r="I191" s="38"/>
      <c r="J191" s="14"/>
      <c r="K191" s="82"/>
      <c r="L191" s="14"/>
      <c r="M191" s="14"/>
      <c r="N191" s="14"/>
    </row>
    <row r="192" spans="1:14" x14ac:dyDescent="0.4">
      <c r="A192" s="7" t="s">
        <v>23</v>
      </c>
      <c r="B192" s="8"/>
      <c r="C192" s="93"/>
      <c r="D192" s="14"/>
      <c r="E192" s="14"/>
      <c r="F192" s="14"/>
      <c r="G192" s="14"/>
      <c r="H192" s="75"/>
      <c r="I192" s="38"/>
      <c r="J192" s="14"/>
      <c r="K192" s="82"/>
      <c r="L192" s="14"/>
      <c r="M192" s="14"/>
      <c r="N192" s="14"/>
    </row>
    <row r="193" spans="1:14" x14ac:dyDescent="0.4">
      <c r="A193" s="7" t="s">
        <v>24</v>
      </c>
      <c r="B193" s="8"/>
      <c r="C193" s="93"/>
      <c r="D193" s="14"/>
      <c r="E193" s="14"/>
      <c r="F193" s="14"/>
      <c r="G193" s="14"/>
      <c r="H193" s="75"/>
      <c r="I193" s="38"/>
      <c r="J193" s="14"/>
      <c r="K193" s="82"/>
      <c r="L193" s="14"/>
      <c r="M193" s="14"/>
      <c r="N193" s="14"/>
    </row>
    <row r="194" spans="1:14" x14ac:dyDescent="0.4">
      <c r="A194" s="7" t="s">
        <v>25</v>
      </c>
      <c r="B194" s="8"/>
      <c r="C194" s="93"/>
      <c r="D194" s="14"/>
      <c r="E194" s="14"/>
      <c r="F194" s="14"/>
      <c r="G194" s="14"/>
      <c r="H194" s="75"/>
      <c r="I194" s="38"/>
      <c r="J194" s="14"/>
      <c r="K194" s="82"/>
      <c r="L194" s="14"/>
      <c r="M194" s="14"/>
      <c r="N194" s="14"/>
    </row>
    <row r="195" spans="1:14" x14ac:dyDescent="0.4">
      <c r="A195" s="7" t="s">
        <v>26</v>
      </c>
      <c r="B195" s="8"/>
      <c r="C195" s="93"/>
      <c r="D195" s="14"/>
      <c r="E195" s="14"/>
      <c r="F195" s="14"/>
      <c r="G195" s="14"/>
      <c r="H195" s="75"/>
      <c r="I195" s="38"/>
      <c r="J195" s="14"/>
      <c r="K195" s="82"/>
      <c r="L195" s="14"/>
      <c r="M195" s="14"/>
      <c r="N195" s="14"/>
    </row>
    <row r="196" spans="1:14" x14ac:dyDescent="0.4">
      <c r="A196" s="7" t="s">
        <v>33</v>
      </c>
      <c r="B196" s="8"/>
      <c r="C196" s="93"/>
      <c r="D196" s="14"/>
      <c r="E196" s="14"/>
      <c r="F196" s="14"/>
      <c r="G196" s="14"/>
      <c r="H196" s="75"/>
      <c r="I196" s="38"/>
      <c r="J196" s="14"/>
      <c r="K196" s="82"/>
      <c r="L196" s="14"/>
      <c r="M196" s="14"/>
      <c r="N196" s="14"/>
    </row>
    <row r="197" spans="1:14" x14ac:dyDescent="0.4">
      <c r="A197" s="7" t="s">
        <v>27</v>
      </c>
      <c r="B197" s="8"/>
      <c r="C197" s="93"/>
      <c r="D197" s="14"/>
      <c r="E197" s="14"/>
      <c r="F197" s="14"/>
      <c r="G197" s="14"/>
      <c r="H197" s="75"/>
      <c r="I197" s="38"/>
      <c r="J197" s="14"/>
      <c r="K197" s="82"/>
      <c r="L197" s="14"/>
      <c r="M197" s="14"/>
      <c r="N197" s="14"/>
    </row>
    <row r="198" spans="1:14" x14ac:dyDescent="0.4">
      <c r="A198" s="15"/>
      <c r="B198" s="14"/>
      <c r="C198" s="103"/>
      <c r="D198" s="14"/>
      <c r="E198" s="14"/>
      <c r="F198" s="14"/>
      <c r="G198" s="14"/>
      <c r="H198" s="75"/>
      <c r="I198" s="38"/>
      <c r="J198" s="14"/>
      <c r="K198" s="82"/>
      <c r="L198" s="14"/>
      <c r="M198" s="14"/>
      <c r="N198" s="14"/>
    </row>
    <row r="199" spans="1:14" ht="15" thickBot="1" x14ac:dyDescent="0.45">
      <c r="A199" s="27" t="s">
        <v>35</v>
      </c>
      <c r="B199" s="16"/>
      <c r="C199" s="104"/>
      <c r="D199" s="16"/>
      <c r="E199" s="16"/>
      <c r="F199" s="16"/>
      <c r="G199" s="16"/>
      <c r="H199" s="76"/>
      <c r="I199" s="39"/>
      <c r="J199" s="16"/>
      <c r="K199" s="90"/>
      <c r="L199" s="16"/>
      <c r="M199" s="16"/>
      <c r="N199" s="17"/>
    </row>
  </sheetData>
  <mergeCells count="14">
    <mergeCell ref="A176:N176"/>
    <mergeCell ref="A183:N183"/>
    <mergeCell ref="C1:L2"/>
    <mergeCell ref="B58:D58"/>
    <mergeCell ref="E58:G58"/>
    <mergeCell ref="H58:J58"/>
    <mergeCell ref="A142:A143"/>
    <mergeCell ref="B142:D142"/>
    <mergeCell ref="E142:G142"/>
    <mergeCell ref="H142:J142"/>
    <mergeCell ref="A165:A166"/>
    <mergeCell ref="B165:D165"/>
    <mergeCell ref="E165:G165"/>
    <mergeCell ref="H165:J165"/>
  </mergeCells>
  <phoneticPr fontId="8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Painel MARÇO 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Alvino Lovatto</dc:creator>
  <cp:lastModifiedBy>Natália Nolasco Piovezan</cp:lastModifiedBy>
  <dcterms:created xsi:type="dcterms:W3CDTF">2023-08-16T14:03:28Z</dcterms:created>
  <dcterms:modified xsi:type="dcterms:W3CDTF">2025-08-01T15:20:50Z</dcterms:modified>
</cp:coreProperties>
</file>